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documenttasks/documenttask1.xml" ContentType="application/vnd.ms-excel.documenttask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nta\Desktop\cuenta pública 2025\excel información contable, presupuestal y programática\"/>
    </mc:Choice>
  </mc:AlternateContent>
  <xr:revisionPtr revIDLastSave="0" documentId="8_{1099E34E-6869-4B03-892C-03F95882F4F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UAL" sheetId="1" r:id="rId1"/>
    <sheet name="Ene" sheetId="2" r:id="rId2"/>
    <sheet name="Feb" sheetId="3" r:id="rId3"/>
    <sheet name="Mar" sheetId="4" r:id="rId4"/>
    <sheet name="Abr" sheetId="5" r:id="rId5"/>
    <sheet name="May" sheetId="6" r:id="rId6"/>
    <sheet name="acumulado de May" sheetId="7" r:id="rId7"/>
    <sheet name="Jun" sheetId="8" r:id="rId8"/>
    <sheet name="Jul" sheetId="9" r:id="rId9"/>
    <sheet name="Ago" sheetId="10" r:id="rId10"/>
    <sheet name="Sep" sheetId="11" r:id="rId11"/>
    <sheet name="Oct" sheetId="12" r:id="rId12"/>
    <sheet name="Nov" sheetId="13" r:id="rId13"/>
    <sheet name="Dic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4" l="1"/>
  <c r="E24" i="14"/>
  <c r="A24" i="14"/>
  <c r="X19" i="14"/>
  <c r="P19" i="14"/>
  <c r="O19" i="14"/>
  <c r="K18" i="14"/>
  <c r="I18" i="14"/>
  <c r="H18" i="14"/>
  <c r="K17" i="14"/>
  <c r="I17" i="14"/>
  <c r="H17" i="14"/>
  <c r="E17" i="14"/>
  <c r="D17" i="14"/>
  <c r="C17" i="14"/>
  <c r="B17" i="14"/>
  <c r="K16" i="14"/>
  <c r="I16" i="14"/>
  <c r="H16" i="14"/>
  <c r="E16" i="14"/>
  <c r="D16" i="14"/>
  <c r="C16" i="14"/>
  <c r="B16" i="14"/>
  <c r="K15" i="14"/>
  <c r="I15" i="14"/>
  <c r="H15" i="14"/>
  <c r="E15" i="14"/>
  <c r="D15" i="14"/>
  <c r="C15" i="14"/>
  <c r="B15" i="14"/>
  <c r="K14" i="14"/>
  <c r="I14" i="14"/>
  <c r="H14" i="14"/>
  <c r="E14" i="14"/>
  <c r="D14" i="14"/>
  <c r="C14" i="14"/>
  <c r="B14" i="14"/>
  <c r="K13" i="14"/>
  <c r="L13" i="14" s="1"/>
  <c r="J13" i="14"/>
  <c r="I13" i="14"/>
  <c r="H13" i="14"/>
  <c r="E13" i="14"/>
  <c r="D13" i="14"/>
  <c r="C13" i="14"/>
  <c r="B13" i="14"/>
  <c r="K12" i="14"/>
  <c r="I12" i="14"/>
  <c r="H12" i="14"/>
  <c r="G12" i="14"/>
  <c r="E12" i="14"/>
  <c r="D12" i="14"/>
  <c r="C12" i="14"/>
  <c r="B12" i="14"/>
  <c r="K11" i="14"/>
  <c r="J11" i="14"/>
  <c r="M11" i="14" s="1"/>
  <c r="N11" i="14" s="1"/>
  <c r="I11" i="14"/>
  <c r="H11" i="14"/>
  <c r="E11" i="14"/>
  <c r="D11" i="14"/>
  <c r="C11" i="14"/>
  <c r="B11" i="14"/>
  <c r="K10" i="14"/>
  <c r="I10" i="14"/>
  <c r="H10" i="14"/>
  <c r="G10" i="14"/>
  <c r="E10" i="14"/>
  <c r="D10" i="14"/>
  <c r="C10" i="14"/>
  <c r="B10" i="14"/>
  <c r="Z9" i="14"/>
  <c r="Z19" i="14" s="1"/>
  <c r="Y9" i="14"/>
  <c r="Y19" i="14" s="1"/>
  <c r="X9" i="14"/>
  <c r="W9" i="14"/>
  <c r="W19" i="14" s="1"/>
  <c r="V9" i="14"/>
  <c r="V19" i="14" s="1"/>
  <c r="U9" i="14"/>
  <c r="U19" i="14" s="1"/>
  <c r="T9" i="14"/>
  <c r="T19" i="14" s="1"/>
  <c r="S9" i="14"/>
  <c r="S19" i="14" s="1"/>
  <c r="R9" i="14"/>
  <c r="R19" i="14" s="1"/>
  <c r="Q9" i="14"/>
  <c r="Q19" i="14" s="1"/>
  <c r="P9" i="14"/>
  <c r="O9" i="14"/>
  <c r="K9" i="14"/>
  <c r="I9" i="14"/>
  <c r="H9" i="14"/>
  <c r="E9" i="14"/>
  <c r="D9" i="14"/>
  <c r="C9" i="14"/>
  <c r="B9" i="14"/>
  <c r="K8" i="14"/>
  <c r="I8" i="14"/>
  <c r="H8" i="14"/>
  <c r="G8" i="14"/>
  <c r="E8" i="14"/>
  <c r="D8" i="14"/>
  <c r="C8" i="14"/>
  <c r="B8" i="14"/>
  <c r="E25" i="13"/>
  <c r="E24" i="13"/>
  <c r="A24" i="13"/>
  <c r="U19" i="13"/>
  <c r="P19" i="13"/>
  <c r="K18" i="13"/>
  <c r="I18" i="13"/>
  <c r="H18" i="13"/>
  <c r="K17" i="13"/>
  <c r="I17" i="13"/>
  <c r="H17" i="13"/>
  <c r="E17" i="13"/>
  <c r="D17" i="13"/>
  <c r="C17" i="13"/>
  <c r="B17" i="13"/>
  <c r="K16" i="13"/>
  <c r="I16" i="13"/>
  <c r="H16" i="13"/>
  <c r="E16" i="13"/>
  <c r="D16" i="13"/>
  <c r="C16" i="13"/>
  <c r="B16" i="13"/>
  <c r="K15" i="13"/>
  <c r="I15" i="13"/>
  <c r="H15" i="13"/>
  <c r="E15" i="13"/>
  <c r="D15" i="13"/>
  <c r="C15" i="13"/>
  <c r="B15" i="13"/>
  <c r="K14" i="13"/>
  <c r="I14" i="13"/>
  <c r="H14" i="13"/>
  <c r="E14" i="13"/>
  <c r="D14" i="13"/>
  <c r="C14" i="13"/>
  <c r="B14" i="13"/>
  <c r="K13" i="13"/>
  <c r="L13" i="13" s="1"/>
  <c r="J13" i="13"/>
  <c r="M13" i="13" s="1"/>
  <c r="N13" i="13" s="1"/>
  <c r="I13" i="13"/>
  <c r="H13" i="13"/>
  <c r="E13" i="13"/>
  <c r="D13" i="13"/>
  <c r="C13" i="13"/>
  <c r="B13" i="13"/>
  <c r="K12" i="13"/>
  <c r="I12" i="13"/>
  <c r="H12" i="13"/>
  <c r="G12" i="13"/>
  <c r="E12" i="13"/>
  <c r="D12" i="13"/>
  <c r="C12" i="13"/>
  <c r="B12" i="13"/>
  <c r="K11" i="13"/>
  <c r="I11" i="13"/>
  <c r="H11" i="13"/>
  <c r="E11" i="13"/>
  <c r="D11" i="13"/>
  <c r="C11" i="13"/>
  <c r="B11" i="13"/>
  <c r="K10" i="13"/>
  <c r="I10" i="13"/>
  <c r="H10" i="13"/>
  <c r="G10" i="13"/>
  <c r="E10" i="13"/>
  <c r="D10" i="13"/>
  <c r="C10" i="13"/>
  <c r="B10" i="13"/>
  <c r="Z9" i="13"/>
  <c r="Z19" i="13" s="1"/>
  <c r="Y9" i="13"/>
  <c r="Y19" i="13" s="1"/>
  <c r="X9" i="13"/>
  <c r="X19" i="13" s="1"/>
  <c r="W9" i="13"/>
  <c r="W19" i="13" s="1"/>
  <c r="V9" i="13"/>
  <c r="V19" i="13" s="1"/>
  <c r="U9" i="13"/>
  <c r="T9" i="13"/>
  <c r="T19" i="13" s="1"/>
  <c r="S9" i="13"/>
  <c r="S19" i="13" s="1"/>
  <c r="R9" i="13"/>
  <c r="R19" i="13" s="1"/>
  <c r="Q9" i="13"/>
  <c r="P9" i="13"/>
  <c r="O9" i="13"/>
  <c r="O19" i="13" s="1"/>
  <c r="K9" i="13"/>
  <c r="I9" i="13"/>
  <c r="H9" i="13"/>
  <c r="E9" i="13"/>
  <c r="D9" i="13"/>
  <c r="C9" i="13"/>
  <c r="B9" i="13"/>
  <c r="K8" i="13"/>
  <c r="I8" i="13"/>
  <c r="H8" i="13"/>
  <c r="G8" i="13"/>
  <c r="E8" i="13"/>
  <c r="D8" i="13"/>
  <c r="C8" i="13"/>
  <c r="B8" i="13"/>
  <c r="E25" i="12"/>
  <c r="E24" i="12"/>
  <c r="A24" i="12"/>
  <c r="Z19" i="12"/>
  <c r="Y19" i="12"/>
  <c r="Q19" i="12"/>
  <c r="K18" i="12"/>
  <c r="I18" i="12"/>
  <c r="H18" i="12"/>
  <c r="K17" i="12"/>
  <c r="I17" i="12"/>
  <c r="H17" i="12"/>
  <c r="E17" i="12"/>
  <c r="D17" i="12"/>
  <c r="C17" i="12"/>
  <c r="B17" i="12"/>
  <c r="K16" i="12"/>
  <c r="I16" i="12"/>
  <c r="H16" i="12"/>
  <c r="E16" i="12"/>
  <c r="D16" i="12"/>
  <c r="C16" i="12"/>
  <c r="B16" i="12"/>
  <c r="K15" i="12"/>
  <c r="I15" i="12"/>
  <c r="H15" i="12"/>
  <c r="E15" i="12"/>
  <c r="D15" i="12"/>
  <c r="C15" i="12"/>
  <c r="B15" i="12"/>
  <c r="K14" i="12"/>
  <c r="J14" i="12"/>
  <c r="M14" i="12" s="1"/>
  <c r="N14" i="12" s="1"/>
  <c r="I14" i="12"/>
  <c r="H14" i="12"/>
  <c r="E14" i="12"/>
  <c r="D14" i="12"/>
  <c r="C14" i="12"/>
  <c r="B14" i="12"/>
  <c r="M13" i="12"/>
  <c r="N13" i="12" s="1"/>
  <c r="K13" i="12"/>
  <c r="L13" i="12" s="1"/>
  <c r="J13" i="12"/>
  <c r="I13" i="12"/>
  <c r="H13" i="12"/>
  <c r="E13" i="12"/>
  <c r="D13" i="12"/>
  <c r="C13" i="12"/>
  <c r="B13" i="12"/>
  <c r="K12" i="12"/>
  <c r="I12" i="12"/>
  <c r="H12" i="12"/>
  <c r="G12" i="12"/>
  <c r="E12" i="12"/>
  <c r="D12" i="12"/>
  <c r="C12" i="12"/>
  <c r="B12" i="12"/>
  <c r="K11" i="12"/>
  <c r="I11" i="12"/>
  <c r="H11" i="12"/>
  <c r="E11" i="12"/>
  <c r="D11" i="12"/>
  <c r="C11" i="12"/>
  <c r="B11" i="12"/>
  <c r="K10" i="12"/>
  <c r="I10" i="12"/>
  <c r="H10" i="12"/>
  <c r="G10" i="12"/>
  <c r="E10" i="12"/>
  <c r="D10" i="12"/>
  <c r="C10" i="12"/>
  <c r="B10" i="12"/>
  <c r="Z9" i="12"/>
  <c r="Y9" i="12"/>
  <c r="X9" i="12"/>
  <c r="X19" i="12" s="1"/>
  <c r="W9" i="12"/>
  <c r="W19" i="12" s="1"/>
  <c r="V9" i="12"/>
  <c r="V19" i="12" s="1"/>
  <c r="U9" i="12"/>
  <c r="U19" i="12" s="1"/>
  <c r="T9" i="12"/>
  <c r="T19" i="12" s="1"/>
  <c r="S9" i="12"/>
  <c r="S19" i="12" s="1"/>
  <c r="R9" i="12"/>
  <c r="R19" i="12" s="1"/>
  <c r="Q9" i="12"/>
  <c r="P9" i="12"/>
  <c r="P19" i="12" s="1"/>
  <c r="O9" i="12"/>
  <c r="O19" i="12" s="1"/>
  <c r="K9" i="12"/>
  <c r="I9" i="12"/>
  <c r="H9" i="12"/>
  <c r="E9" i="12"/>
  <c r="D9" i="12"/>
  <c r="C9" i="12"/>
  <c r="B9" i="12"/>
  <c r="K8" i="12"/>
  <c r="I8" i="12"/>
  <c r="H8" i="12"/>
  <c r="G8" i="12"/>
  <c r="E8" i="12"/>
  <c r="D8" i="12"/>
  <c r="C8" i="12"/>
  <c r="B8" i="12"/>
  <c r="T19" i="11"/>
  <c r="S19" i="11"/>
  <c r="K18" i="11"/>
  <c r="I18" i="11"/>
  <c r="H18" i="11"/>
  <c r="K17" i="11"/>
  <c r="I17" i="11"/>
  <c r="H17" i="11"/>
  <c r="E17" i="11"/>
  <c r="D17" i="11"/>
  <c r="C17" i="11"/>
  <c r="B17" i="11"/>
  <c r="K16" i="11"/>
  <c r="I16" i="11"/>
  <c r="H16" i="11"/>
  <c r="E16" i="11"/>
  <c r="D16" i="11"/>
  <c r="C16" i="11"/>
  <c r="B16" i="11"/>
  <c r="K15" i="11"/>
  <c r="I15" i="11"/>
  <c r="H15" i="11"/>
  <c r="E15" i="11"/>
  <c r="D15" i="11"/>
  <c r="C15" i="11"/>
  <c r="B15" i="11"/>
  <c r="K14" i="11"/>
  <c r="L14" i="11" s="1"/>
  <c r="J14" i="11"/>
  <c r="M14" i="11" s="1"/>
  <c r="N14" i="11" s="1"/>
  <c r="I14" i="11"/>
  <c r="H14" i="11"/>
  <c r="E14" i="11"/>
  <c r="D14" i="11"/>
  <c r="C14" i="11"/>
  <c r="B14" i="11"/>
  <c r="K13" i="11"/>
  <c r="I13" i="11"/>
  <c r="H13" i="11"/>
  <c r="E13" i="11"/>
  <c r="D13" i="11"/>
  <c r="C13" i="11"/>
  <c r="B13" i="11"/>
  <c r="K12" i="11"/>
  <c r="I12" i="11"/>
  <c r="H12" i="11"/>
  <c r="G12" i="11"/>
  <c r="E12" i="11"/>
  <c r="D12" i="11"/>
  <c r="C12" i="11"/>
  <c r="B12" i="11"/>
  <c r="K11" i="11"/>
  <c r="J11" i="11"/>
  <c r="M11" i="11" s="1"/>
  <c r="N11" i="11" s="1"/>
  <c r="I11" i="11"/>
  <c r="H11" i="11"/>
  <c r="E11" i="11"/>
  <c r="D11" i="11"/>
  <c r="C11" i="11"/>
  <c r="B11" i="11"/>
  <c r="K10" i="11"/>
  <c r="I10" i="11"/>
  <c r="H10" i="11"/>
  <c r="G10" i="11"/>
  <c r="E10" i="11"/>
  <c r="D10" i="11"/>
  <c r="C10" i="11"/>
  <c r="B10" i="11"/>
  <c r="Z9" i="11"/>
  <c r="Z19" i="11" s="1"/>
  <c r="Y9" i="11"/>
  <c r="Y19" i="11" s="1"/>
  <c r="X9" i="11"/>
  <c r="X19" i="11" s="1"/>
  <c r="W9" i="11"/>
  <c r="W19" i="11" s="1"/>
  <c r="V9" i="11"/>
  <c r="V19" i="11" s="1"/>
  <c r="U9" i="11"/>
  <c r="U19" i="11" s="1"/>
  <c r="T9" i="11"/>
  <c r="S9" i="11"/>
  <c r="R9" i="11"/>
  <c r="R19" i="11" s="1"/>
  <c r="Q9" i="11"/>
  <c r="Q19" i="11" s="1"/>
  <c r="P9" i="11"/>
  <c r="O9" i="11"/>
  <c r="O19" i="11" s="1"/>
  <c r="K9" i="11"/>
  <c r="I9" i="11"/>
  <c r="H9" i="11"/>
  <c r="E9" i="11"/>
  <c r="D9" i="11"/>
  <c r="C9" i="11"/>
  <c r="B9" i="11"/>
  <c r="K8" i="11"/>
  <c r="I8" i="11"/>
  <c r="H8" i="11"/>
  <c r="H19" i="11" s="1"/>
  <c r="G8" i="11"/>
  <c r="E8" i="11"/>
  <c r="D8" i="11"/>
  <c r="C8" i="11"/>
  <c r="B8" i="11"/>
  <c r="K18" i="10"/>
  <c r="I18" i="10"/>
  <c r="H18" i="10"/>
  <c r="K17" i="10"/>
  <c r="I17" i="10"/>
  <c r="H17" i="10"/>
  <c r="E17" i="10"/>
  <c r="D17" i="10"/>
  <c r="C17" i="10"/>
  <c r="B17" i="10"/>
  <c r="K16" i="10"/>
  <c r="I16" i="10"/>
  <c r="H16" i="10"/>
  <c r="E16" i="10"/>
  <c r="D16" i="10"/>
  <c r="C16" i="10"/>
  <c r="B16" i="10"/>
  <c r="K15" i="10"/>
  <c r="I15" i="10"/>
  <c r="H15" i="10"/>
  <c r="E15" i="10"/>
  <c r="D15" i="10"/>
  <c r="C15" i="10"/>
  <c r="B15" i="10"/>
  <c r="K14" i="10"/>
  <c r="J14" i="10"/>
  <c r="M14" i="10" s="1"/>
  <c r="N14" i="10" s="1"/>
  <c r="I14" i="10"/>
  <c r="H14" i="10"/>
  <c r="E14" i="10"/>
  <c r="D14" i="10"/>
  <c r="C14" i="10"/>
  <c r="B14" i="10"/>
  <c r="K13" i="10"/>
  <c r="I13" i="10"/>
  <c r="H13" i="10"/>
  <c r="E13" i="10"/>
  <c r="D13" i="10"/>
  <c r="C13" i="10"/>
  <c r="B13" i="10"/>
  <c r="K12" i="10"/>
  <c r="I12" i="10"/>
  <c r="H12" i="10"/>
  <c r="G12" i="10"/>
  <c r="E12" i="10"/>
  <c r="D12" i="10"/>
  <c r="C12" i="10"/>
  <c r="B12" i="10"/>
  <c r="K11" i="10"/>
  <c r="J11" i="10"/>
  <c r="M11" i="10" s="1"/>
  <c r="N11" i="10" s="1"/>
  <c r="I11" i="10"/>
  <c r="H11" i="10"/>
  <c r="E11" i="10"/>
  <c r="D11" i="10"/>
  <c r="C11" i="10"/>
  <c r="B11" i="10"/>
  <c r="K10" i="10"/>
  <c r="I10" i="10"/>
  <c r="H10" i="10"/>
  <c r="G10" i="10"/>
  <c r="E10" i="10"/>
  <c r="D10" i="10"/>
  <c r="C10" i="10"/>
  <c r="B10" i="10"/>
  <c r="Z9" i="10"/>
  <c r="Z19" i="10" s="1"/>
  <c r="Y9" i="10"/>
  <c r="Y19" i="10" s="1"/>
  <c r="X9" i="10"/>
  <c r="X19" i="10" s="1"/>
  <c r="W9" i="10"/>
  <c r="W19" i="10" s="1"/>
  <c r="V9" i="10"/>
  <c r="V19" i="10" s="1"/>
  <c r="U9" i="10"/>
  <c r="U19" i="10" s="1"/>
  <c r="T9" i="10"/>
  <c r="T19" i="10" s="1"/>
  <c r="S9" i="10"/>
  <c r="S19" i="10" s="1"/>
  <c r="R9" i="10"/>
  <c r="Q9" i="10"/>
  <c r="Q19" i="10" s="1"/>
  <c r="P9" i="10"/>
  <c r="P19" i="10" s="1"/>
  <c r="O9" i="10"/>
  <c r="O19" i="10" s="1"/>
  <c r="K9" i="10"/>
  <c r="I9" i="10"/>
  <c r="H9" i="10"/>
  <c r="E9" i="10"/>
  <c r="D9" i="10"/>
  <c r="C9" i="10"/>
  <c r="B9" i="10"/>
  <c r="K8" i="10"/>
  <c r="I8" i="10"/>
  <c r="H8" i="10"/>
  <c r="G8" i="10"/>
  <c r="E8" i="10"/>
  <c r="D8" i="10"/>
  <c r="C8" i="10"/>
  <c r="B8" i="10"/>
  <c r="X19" i="9"/>
  <c r="W19" i="9"/>
  <c r="V19" i="9"/>
  <c r="K18" i="9"/>
  <c r="I18" i="9"/>
  <c r="H18" i="9"/>
  <c r="K17" i="9"/>
  <c r="I17" i="9"/>
  <c r="H17" i="9"/>
  <c r="E17" i="9"/>
  <c r="D17" i="9"/>
  <c r="C17" i="9"/>
  <c r="K16" i="9"/>
  <c r="I16" i="9"/>
  <c r="H16" i="9"/>
  <c r="E16" i="9"/>
  <c r="D16" i="9"/>
  <c r="C16" i="9"/>
  <c r="K15" i="9"/>
  <c r="I15" i="9"/>
  <c r="H15" i="9"/>
  <c r="E15" i="9"/>
  <c r="D15" i="9"/>
  <c r="C15" i="9"/>
  <c r="B15" i="9"/>
  <c r="K14" i="9"/>
  <c r="I14" i="9"/>
  <c r="H14" i="9"/>
  <c r="G14" i="9"/>
  <c r="E14" i="9"/>
  <c r="D14" i="9"/>
  <c r="C14" i="9"/>
  <c r="B14" i="9"/>
  <c r="M13" i="9"/>
  <c r="N13" i="9" s="1"/>
  <c r="L13" i="9"/>
  <c r="K13" i="9"/>
  <c r="J13" i="9"/>
  <c r="I13" i="9"/>
  <c r="H13" i="9"/>
  <c r="E13" i="9"/>
  <c r="D13" i="9"/>
  <c r="C13" i="9"/>
  <c r="B13" i="9"/>
  <c r="K12" i="9"/>
  <c r="I12" i="9"/>
  <c r="H12" i="9"/>
  <c r="E12" i="9"/>
  <c r="D12" i="9"/>
  <c r="C12" i="9"/>
  <c r="B12" i="9"/>
  <c r="K11" i="9"/>
  <c r="I11" i="9"/>
  <c r="H11" i="9"/>
  <c r="G11" i="9"/>
  <c r="E11" i="9"/>
  <c r="D11" i="9"/>
  <c r="C11" i="9"/>
  <c r="B11" i="9"/>
  <c r="K10" i="9"/>
  <c r="I10" i="9"/>
  <c r="H10" i="9"/>
  <c r="E10" i="9"/>
  <c r="D10" i="9"/>
  <c r="C10" i="9"/>
  <c r="B10" i="9"/>
  <c r="Z9" i="9"/>
  <c r="Z19" i="9" s="1"/>
  <c r="Y9" i="9"/>
  <c r="Y19" i="9" s="1"/>
  <c r="X9" i="9"/>
  <c r="W9" i="9"/>
  <c r="V9" i="9"/>
  <c r="U9" i="9"/>
  <c r="U19" i="9" s="1"/>
  <c r="T9" i="9"/>
  <c r="T19" i="9" s="1"/>
  <c r="S9" i="9"/>
  <c r="S19" i="9" s="1"/>
  <c r="R9" i="9"/>
  <c r="R19" i="9" s="1"/>
  <c r="Q9" i="9"/>
  <c r="Q19" i="9" s="1"/>
  <c r="P9" i="9"/>
  <c r="P19" i="9" s="1"/>
  <c r="O9" i="9"/>
  <c r="O19" i="9" s="1"/>
  <c r="K9" i="9"/>
  <c r="I9" i="9"/>
  <c r="H9" i="9"/>
  <c r="E9" i="9"/>
  <c r="D9" i="9"/>
  <c r="C9" i="9"/>
  <c r="B9" i="9"/>
  <c r="K8" i="9"/>
  <c r="I8" i="9"/>
  <c r="H8" i="9"/>
  <c r="E8" i="9"/>
  <c r="D8" i="9"/>
  <c r="C8" i="9"/>
  <c r="B8" i="9"/>
  <c r="K18" i="8"/>
  <c r="I18" i="8"/>
  <c r="H18" i="8"/>
  <c r="K17" i="8"/>
  <c r="I17" i="8"/>
  <c r="H17" i="8"/>
  <c r="E17" i="8"/>
  <c r="D17" i="8"/>
  <c r="C17" i="8"/>
  <c r="K16" i="8"/>
  <c r="I16" i="8"/>
  <c r="H16" i="8"/>
  <c r="E16" i="8"/>
  <c r="D16" i="8"/>
  <c r="C16" i="8"/>
  <c r="K15" i="8"/>
  <c r="I15" i="8"/>
  <c r="H15" i="8"/>
  <c r="E15" i="8"/>
  <c r="D15" i="8"/>
  <c r="C15" i="8"/>
  <c r="B15" i="8"/>
  <c r="K14" i="8"/>
  <c r="L14" i="8" s="1"/>
  <c r="J14" i="8"/>
  <c r="I14" i="8"/>
  <c r="H14" i="8"/>
  <c r="G14" i="8"/>
  <c r="E14" i="8"/>
  <c r="D14" i="8"/>
  <c r="C14" i="8"/>
  <c r="B14" i="8"/>
  <c r="K13" i="8"/>
  <c r="I13" i="8"/>
  <c r="H13" i="8"/>
  <c r="E13" i="8"/>
  <c r="D13" i="8"/>
  <c r="C13" i="8"/>
  <c r="B13" i="8"/>
  <c r="K12" i="8"/>
  <c r="I12" i="8"/>
  <c r="H12" i="8"/>
  <c r="E12" i="8"/>
  <c r="D12" i="8"/>
  <c r="C12" i="8"/>
  <c r="B12" i="8"/>
  <c r="K11" i="8"/>
  <c r="J11" i="8"/>
  <c r="I11" i="8"/>
  <c r="H11" i="8"/>
  <c r="G11" i="8"/>
  <c r="E11" i="8"/>
  <c r="D11" i="8"/>
  <c r="C11" i="8"/>
  <c r="B11" i="8"/>
  <c r="K10" i="8"/>
  <c r="I10" i="8"/>
  <c r="H10" i="8"/>
  <c r="E10" i="8"/>
  <c r="D10" i="8"/>
  <c r="C10" i="8"/>
  <c r="B10" i="8"/>
  <c r="Z9" i="8"/>
  <c r="Z19" i="8" s="1"/>
  <c r="Y9" i="8"/>
  <c r="Y19" i="8" s="1"/>
  <c r="X9" i="8"/>
  <c r="X19" i="8" s="1"/>
  <c r="W9" i="8"/>
  <c r="W19" i="8" s="1"/>
  <c r="V9" i="8"/>
  <c r="V19" i="8" s="1"/>
  <c r="U9" i="8"/>
  <c r="U19" i="8" s="1"/>
  <c r="T9" i="8"/>
  <c r="T19" i="8" s="1"/>
  <c r="S9" i="8"/>
  <c r="S19" i="8" s="1"/>
  <c r="R9" i="8"/>
  <c r="R19" i="8" s="1"/>
  <c r="Q9" i="8"/>
  <c r="Q19" i="8" s="1"/>
  <c r="P9" i="8"/>
  <c r="P19" i="8" s="1"/>
  <c r="O9" i="8"/>
  <c r="O19" i="8" s="1"/>
  <c r="K9" i="8"/>
  <c r="I9" i="8"/>
  <c r="H9" i="8"/>
  <c r="E9" i="8"/>
  <c r="D9" i="8"/>
  <c r="C9" i="8"/>
  <c r="B9" i="8"/>
  <c r="K8" i="8"/>
  <c r="I8" i="8"/>
  <c r="H8" i="8"/>
  <c r="E8" i="8"/>
  <c r="D8" i="8"/>
  <c r="C8" i="8"/>
  <c r="B8" i="8"/>
  <c r="X18" i="7"/>
  <c r="P18" i="7"/>
  <c r="I17" i="7"/>
  <c r="I16" i="7"/>
  <c r="I15" i="7"/>
  <c r="I14" i="7"/>
  <c r="I13" i="7"/>
  <c r="H13" i="7"/>
  <c r="I12" i="7"/>
  <c r="G12" i="7"/>
  <c r="I11" i="7"/>
  <c r="I10" i="7"/>
  <c r="G10" i="7"/>
  <c r="X9" i="7"/>
  <c r="W9" i="7"/>
  <c r="W18" i="7" s="1"/>
  <c r="V9" i="7"/>
  <c r="V18" i="7" s="1"/>
  <c r="U9" i="7"/>
  <c r="U18" i="7" s="1"/>
  <c r="T9" i="7"/>
  <c r="T18" i="7" s="1"/>
  <c r="S9" i="7"/>
  <c r="S18" i="7" s="1"/>
  <c r="R9" i="7"/>
  <c r="R18" i="7" s="1"/>
  <c r="Q9" i="7"/>
  <c r="Q18" i="7" s="1"/>
  <c r="P9" i="7"/>
  <c r="O9" i="7"/>
  <c r="O18" i="7" s="1"/>
  <c r="N9" i="7"/>
  <c r="N18" i="7" s="1"/>
  <c r="M9" i="7"/>
  <c r="I9" i="7"/>
  <c r="I8" i="7"/>
  <c r="G8" i="7"/>
  <c r="U19" i="6"/>
  <c r="O19" i="6"/>
  <c r="K18" i="6"/>
  <c r="I18" i="6"/>
  <c r="H18" i="6"/>
  <c r="E18" i="6"/>
  <c r="D18" i="6"/>
  <c r="C18" i="6"/>
  <c r="K17" i="6"/>
  <c r="I17" i="6"/>
  <c r="H17" i="6"/>
  <c r="E17" i="6"/>
  <c r="D17" i="6"/>
  <c r="C17" i="6"/>
  <c r="K16" i="6"/>
  <c r="I16" i="6"/>
  <c r="H16" i="6"/>
  <c r="E16" i="6"/>
  <c r="D16" i="6"/>
  <c r="C16" i="6"/>
  <c r="K15" i="6"/>
  <c r="I15" i="6"/>
  <c r="H15" i="6"/>
  <c r="E15" i="6"/>
  <c r="D15" i="6"/>
  <c r="C15" i="6"/>
  <c r="B15" i="6"/>
  <c r="N14" i="6"/>
  <c r="L14" i="6"/>
  <c r="K14" i="6"/>
  <c r="J14" i="6"/>
  <c r="M14" i="6" s="1"/>
  <c r="I14" i="6"/>
  <c r="H14" i="6"/>
  <c r="E14" i="6"/>
  <c r="D14" i="6"/>
  <c r="C14" i="6"/>
  <c r="B14" i="6"/>
  <c r="K13" i="6"/>
  <c r="I13" i="6"/>
  <c r="H13" i="6"/>
  <c r="E13" i="6"/>
  <c r="D13" i="6"/>
  <c r="C13" i="6"/>
  <c r="B13" i="6"/>
  <c r="K12" i="6"/>
  <c r="I12" i="6"/>
  <c r="H12" i="6"/>
  <c r="G12" i="6"/>
  <c r="E12" i="6"/>
  <c r="D12" i="6"/>
  <c r="C12" i="6"/>
  <c r="B12" i="6"/>
  <c r="K11" i="6"/>
  <c r="L11" i="6" s="1"/>
  <c r="J11" i="6"/>
  <c r="I11" i="6"/>
  <c r="H11" i="6"/>
  <c r="E11" i="6"/>
  <c r="D11" i="6"/>
  <c r="C11" i="6"/>
  <c r="B11" i="6"/>
  <c r="K10" i="6"/>
  <c r="I10" i="6"/>
  <c r="H10" i="6"/>
  <c r="G10" i="6"/>
  <c r="E10" i="6"/>
  <c r="D10" i="6"/>
  <c r="C10" i="6"/>
  <c r="B10" i="6"/>
  <c r="Z9" i="6"/>
  <c r="Z19" i="6" s="1"/>
  <c r="Y9" i="6"/>
  <c r="Y19" i="6" s="1"/>
  <c r="X9" i="6"/>
  <c r="X19" i="6" s="1"/>
  <c r="W9" i="6"/>
  <c r="W19" i="6" s="1"/>
  <c r="V9" i="6"/>
  <c r="V19" i="6" s="1"/>
  <c r="U9" i="6"/>
  <c r="T9" i="6"/>
  <c r="T19" i="6" s="1"/>
  <c r="S9" i="6"/>
  <c r="S19" i="6" s="1"/>
  <c r="R9" i="6"/>
  <c r="R19" i="6" s="1"/>
  <c r="Q9" i="6"/>
  <c r="Q19" i="6" s="1"/>
  <c r="P9" i="6"/>
  <c r="P19" i="6" s="1"/>
  <c r="O9" i="6"/>
  <c r="K9" i="6"/>
  <c r="I9" i="6"/>
  <c r="H9" i="6"/>
  <c r="E9" i="6"/>
  <c r="D9" i="6"/>
  <c r="C9" i="6"/>
  <c r="B9" i="6"/>
  <c r="K8" i="6"/>
  <c r="I8" i="6"/>
  <c r="I19" i="6" s="1"/>
  <c r="H8" i="6"/>
  <c r="G8" i="6"/>
  <c r="E8" i="6"/>
  <c r="D8" i="6"/>
  <c r="C8" i="6"/>
  <c r="B8" i="6"/>
  <c r="O19" i="5"/>
  <c r="F18" i="5"/>
  <c r="C18" i="5"/>
  <c r="K17" i="5"/>
  <c r="I17" i="5"/>
  <c r="H17" i="5"/>
  <c r="F17" i="5"/>
  <c r="C17" i="5"/>
  <c r="K16" i="5"/>
  <c r="I16" i="5"/>
  <c r="H16" i="5"/>
  <c r="F16" i="5"/>
  <c r="C16" i="5"/>
  <c r="K15" i="5"/>
  <c r="I15" i="5"/>
  <c r="H15" i="5"/>
  <c r="F15" i="5"/>
  <c r="C15" i="5"/>
  <c r="B15" i="5"/>
  <c r="K14" i="5"/>
  <c r="I14" i="5"/>
  <c r="H14" i="5"/>
  <c r="G14" i="5"/>
  <c r="F14" i="5"/>
  <c r="E14" i="5"/>
  <c r="D14" i="5"/>
  <c r="C14" i="5"/>
  <c r="B14" i="5"/>
  <c r="K13" i="5"/>
  <c r="J13" i="5"/>
  <c r="M13" i="5" s="1"/>
  <c r="N13" i="5" s="1"/>
  <c r="I13" i="5"/>
  <c r="H13" i="5"/>
  <c r="F13" i="5"/>
  <c r="E13" i="5"/>
  <c r="D13" i="5"/>
  <c r="C13" i="5"/>
  <c r="B13" i="5"/>
  <c r="K12" i="5"/>
  <c r="I12" i="5"/>
  <c r="H12" i="5"/>
  <c r="F12" i="5"/>
  <c r="E12" i="5"/>
  <c r="D12" i="5"/>
  <c r="C12" i="5"/>
  <c r="B12" i="5"/>
  <c r="M11" i="5"/>
  <c r="N11" i="5" s="1"/>
  <c r="K11" i="5"/>
  <c r="J11" i="5"/>
  <c r="I11" i="5"/>
  <c r="H11" i="5"/>
  <c r="G11" i="5"/>
  <c r="F11" i="5"/>
  <c r="E11" i="5"/>
  <c r="D11" i="5"/>
  <c r="C11" i="5"/>
  <c r="B11" i="5"/>
  <c r="K10" i="5"/>
  <c r="I10" i="5"/>
  <c r="H10" i="5"/>
  <c r="F10" i="5"/>
  <c r="E10" i="5"/>
  <c r="D10" i="5"/>
  <c r="C10" i="5"/>
  <c r="B10" i="5"/>
  <c r="Z9" i="5"/>
  <c r="Z19" i="5" s="1"/>
  <c r="Y9" i="5"/>
  <c r="Y19" i="5" s="1"/>
  <c r="X9" i="5"/>
  <c r="X19" i="5" s="1"/>
  <c r="W9" i="5"/>
  <c r="W19" i="5" s="1"/>
  <c r="V9" i="5"/>
  <c r="V19" i="5" s="1"/>
  <c r="U9" i="5"/>
  <c r="U19" i="5" s="1"/>
  <c r="T9" i="5"/>
  <c r="T19" i="5" s="1"/>
  <c r="S9" i="5"/>
  <c r="S19" i="5" s="1"/>
  <c r="R9" i="5"/>
  <c r="R19" i="5" s="1"/>
  <c r="Q9" i="5"/>
  <c r="Q19" i="5" s="1"/>
  <c r="P9" i="5"/>
  <c r="P19" i="5" s="1"/>
  <c r="O9" i="5"/>
  <c r="K9" i="5"/>
  <c r="I9" i="5"/>
  <c r="H9" i="5"/>
  <c r="F9" i="5"/>
  <c r="E9" i="5"/>
  <c r="D9" i="5"/>
  <c r="C9" i="5"/>
  <c r="B9" i="5"/>
  <c r="I8" i="5"/>
  <c r="H8" i="5"/>
  <c r="F8" i="5"/>
  <c r="E8" i="5"/>
  <c r="D8" i="5"/>
  <c r="C8" i="5"/>
  <c r="B8" i="5"/>
  <c r="Z18" i="4"/>
  <c r="S18" i="4"/>
  <c r="R18" i="4"/>
  <c r="K17" i="4"/>
  <c r="I17" i="4"/>
  <c r="H17" i="4"/>
  <c r="K16" i="4"/>
  <c r="I16" i="4"/>
  <c r="H16" i="4"/>
  <c r="K15" i="4"/>
  <c r="I15" i="4"/>
  <c r="H15" i="4"/>
  <c r="K14" i="4"/>
  <c r="I14" i="4"/>
  <c r="H14" i="4"/>
  <c r="K13" i="4"/>
  <c r="J13" i="4"/>
  <c r="M13" i="4" s="1"/>
  <c r="N13" i="4" s="1"/>
  <c r="I13" i="4"/>
  <c r="H13" i="4"/>
  <c r="K12" i="4"/>
  <c r="I12" i="4"/>
  <c r="H12" i="4"/>
  <c r="G12" i="4"/>
  <c r="K11" i="4"/>
  <c r="I11" i="4"/>
  <c r="H11" i="4"/>
  <c r="K10" i="4"/>
  <c r="I10" i="4"/>
  <c r="H10" i="4"/>
  <c r="G10" i="4"/>
  <c r="Z9" i="4"/>
  <c r="Y9" i="4"/>
  <c r="Y18" i="4" s="1"/>
  <c r="X9" i="4"/>
  <c r="X18" i="4" s="1"/>
  <c r="W9" i="4"/>
  <c r="W18" i="4" s="1"/>
  <c r="V9" i="4"/>
  <c r="V18" i="4" s="1"/>
  <c r="U9" i="4"/>
  <c r="U18" i="4" s="1"/>
  <c r="T9" i="4"/>
  <c r="T18" i="4" s="1"/>
  <c r="S9" i="4"/>
  <c r="R9" i="4"/>
  <c r="Q9" i="4"/>
  <c r="Q18" i="4" s="1"/>
  <c r="P9" i="4"/>
  <c r="P18" i="4" s="1"/>
  <c r="O9" i="4"/>
  <c r="O18" i="4" s="1"/>
  <c r="K9" i="4"/>
  <c r="I9" i="4"/>
  <c r="H9" i="4"/>
  <c r="K8" i="4"/>
  <c r="I8" i="4"/>
  <c r="H8" i="4"/>
  <c r="G8" i="4"/>
  <c r="X18" i="3"/>
  <c r="S18" i="3"/>
  <c r="K17" i="3"/>
  <c r="I17" i="3"/>
  <c r="H17" i="3"/>
  <c r="E17" i="3"/>
  <c r="D17" i="3"/>
  <c r="C17" i="3"/>
  <c r="K16" i="3"/>
  <c r="I16" i="3"/>
  <c r="H16" i="3"/>
  <c r="E16" i="3"/>
  <c r="D16" i="3"/>
  <c r="C16" i="3"/>
  <c r="K15" i="3"/>
  <c r="I15" i="3"/>
  <c r="H15" i="3"/>
  <c r="E15" i="3"/>
  <c r="D15" i="3"/>
  <c r="C15" i="3"/>
  <c r="B15" i="3"/>
  <c r="K14" i="3"/>
  <c r="J14" i="3"/>
  <c r="I14" i="3"/>
  <c r="H14" i="3"/>
  <c r="E14" i="3"/>
  <c r="D14" i="3"/>
  <c r="C14" i="3"/>
  <c r="B14" i="3"/>
  <c r="K13" i="3"/>
  <c r="J13" i="3"/>
  <c r="I13" i="3"/>
  <c r="H13" i="3"/>
  <c r="E13" i="3"/>
  <c r="D13" i="3"/>
  <c r="C13" i="3"/>
  <c r="B13" i="3"/>
  <c r="K12" i="3"/>
  <c r="J12" i="3"/>
  <c r="M12" i="3" s="1"/>
  <c r="N12" i="3" s="1"/>
  <c r="I12" i="3"/>
  <c r="H12" i="3"/>
  <c r="G12" i="3"/>
  <c r="E12" i="3"/>
  <c r="D12" i="3"/>
  <c r="C12" i="3"/>
  <c r="B12" i="3"/>
  <c r="K11" i="3"/>
  <c r="I11" i="3"/>
  <c r="H11" i="3"/>
  <c r="E11" i="3"/>
  <c r="D11" i="3"/>
  <c r="C11" i="3"/>
  <c r="B11" i="3"/>
  <c r="K10" i="3"/>
  <c r="I10" i="3"/>
  <c r="H10" i="3"/>
  <c r="G10" i="3"/>
  <c r="E10" i="3"/>
  <c r="D10" i="3"/>
  <c r="C10" i="3"/>
  <c r="B10" i="3"/>
  <c r="Z9" i="3"/>
  <c r="Z18" i="3" s="1"/>
  <c r="Y9" i="3"/>
  <c r="Y18" i="3" s="1"/>
  <c r="X9" i="3"/>
  <c r="W9" i="3"/>
  <c r="W18" i="3" s="1"/>
  <c r="V9" i="3"/>
  <c r="V18" i="3" s="1"/>
  <c r="U9" i="3"/>
  <c r="U18" i="3" s="1"/>
  <c r="T9" i="3"/>
  <c r="T18" i="3" s="1"/>
  <c r="S9" i="3"/>
  <c r="R9" i="3"/>
  <c r="R18" i="3" s="1"/>
  <c r="Q9" i="3"/>
  <c r="Q18" i="3" s="1"/>
  <c r="P9" i="3"/>
  <c r="P18" i="3" s="1"/>
  <c r="O9" i="3"/>
  <c r="O18" i="3" s="1"/>
  <c r="K9" i="3"/>
  <c r="I9" i="3"/>
  <c r="H9" i="3"/>
  <c r="E9" i="3"/>
  <c r="D9" i="3"/>
  <c r="C9" i="3"/>
  <c r="B9" i="3"/>
  <c r="K8" i="3"/>
  <c r="I8" i="3"/>
  <c r="H8" i="3"/>
  <c r="G8" i="3"/>
  <c r="E8" i="3"/>
  <c r="D8" i="3"/>
  <c r="C8" i="3"/>
  <c r="B8" i="3"/>
  <c r="X18" i="2"/>
  <c r="T18" i="2"/>
  <c r="S18" i="2"/>
  <c r="I17" i="2"/>
  <c r="H17" i="2"/>
  <c r="E17" i="2"/>
  <c r="D17" i="2"/>
  <c r="C17" i="2"/>
  <c r="I16" i="2"/>
  <c r="H16" i="2"/>
  <c r="E16" i="2"/>
  <c r="D16" i="2"/>
  <c r="C16" i="2"/>
  <c r="J15" i="2"/>
  <c r="I15" i="2"/>
  <c r="H15" i="2"/>
  <c r="E15" i="2"/>
  <c r="D15" i="2"/>
  <c r="C15" i="2"/>
  <c r="B15" i="2"/>
  <c r="J14" i="2"/>
  <c r="I14" i="2"/>
  <c r="H14" i="2"/>
  <c r="G14" i="2"/>
  <c r="E14" i="2"/>
  <c r="D14" i="2"/>
  <c r="C14" i="2"/>
  <c r="B14" i="2"/>
  <c r="K13" i="2"/>
  <c r="J13" i="2"/>
  <c r="M13" i="2" s="1"/>
  <c r="N13" i="2" s="1"/>
  <c r="I13" i="2"/>
  <c r="H13" i="2"/>
  <c r="E13" i="2"/>
  <c r="D13" i="2"/>
  <c r="C13" i="2"/>
  <c r="B13" i="2"/>
  <c r="J12" i="2"/>
  <c r="I12" i="2"/>
  <c r="H12" i="2"/>
  <c r="E12" i="2"/>
  <c r="D12" i="2"/>
  <c r="C12" i="2"/>
  <c r="B12" i="2"/>
  <c r="J11" i="2"/>
  <c r="I11" i="2"/>
  <c r="H11" i="2"/>
  <c r="G11" i="2"/>
  <c r="E11" i="2"/>
  <c r="D11" i="2"/>
  <c r="C11" i="2"/>
  <c r="B11" i="2"/>
  <c r="I10" i="2"/>
  <c r="H10" i="2"/>
  <c r="E10" i="2"/>
  <c r="D10" i="2"/>
  <c r="C10" i="2"/>
  <c r="B10" i="2"/>
  <c r="Z9" i="2"/>
  <c r="Z18" i="2" s="1"/>
  <c r="Y9" i="2"/>
  <c r="Y18" i="2" s="1"/>
  <c r="X9" i="2"/>
  <c r="W9" i="2"/>
  <c r="W18" i="2" s="1"/>
  <c r="V9" i="2"/>
  <c r="V18" i="2" s="1"/>
  <c r="U9" i="2"/>
  <c r="U18" i="2" s="1"/>
  <c r="T9" i="2"/>
  <c r="S9" i="2"/>
  <c r="R9" i="2"/>
  <c r="R18" i="2" s="1"/>
  <c r="Q9" i="2"/>
  <c r="Q18" i="2" s="1"/>
  <c r="P9" i="2"/>
  <c r="P18" i="2" s="1"/>
  <c r="O9" i="2"/>
  <c r="O18" i="2" s="1"/>
  <c r="I9" i="2"/>
  <c r="H9" i="2"/>
  <c r="E9" i="2"/>
  <c r="D9" i="2"/>
  <c r="C9" i="2"/>
  <c r="B9" i="2"/>
  <c r="I8" i="2"/>
  <c r="H8" i="2"/>
  <c r="H18" i="2" s="1"/>
  <c r="E8" i="2"/>
  <c r="D8" i="2"/>
  <c r="C8" i="2"/>
  <c r="B8" i="2"/>
  <c r="AR20" i="1"/>
  <c r="AQ20" i="1"/>
  <c r="AO20" i="1"/>
  <c r="AN20" i="1"/>
  <c r="AL20" i="1"/>
  <c r="AK20" i="1"/>
  <c r="AI20" i="1"/>
  <c r="AH20" i="1"/>
  <c r="AF20" i="1"/>
  <c r="AE20" i="1"/>
  <c r="AC20" i="1"/>
  <c r="AB20" i="1"/>
  <c r="Z20" i="1"/>
  <c r="Y20" i="1"/>
  <c r="W20" i="1"/>
  <c r="V20" i="1"/>
  <c r="T20" i="1"/>
  <c r="I18" i="5" s="1"/>
  <c r="S20" i="1"/>
  <c r="H18" i="5" s="1"/>
  <c r="Q20" i="1"/>
  <c r="P20" i="1"/>
  <c r="N20" i="1"/>
  <c r="M20" i="1"/>
  <c r="K20" i="1"/>
  <c r="J20" i="1"/>
  <c r="O19" i="1"/>
  <c r="R19" i="1" s="1"/>
  <c r="U19" i="1" s="1"/>
  <c r="X19" i="1" s="1"/>
  <c r="AA19" i="1" s="1"/>
  <c r="AD19" i="1" s="1"/>
  <c r="AG19" i="1" s="1"/>
  <c r="AJ19" i="1" s="1"/>
  <c r="AM19" i="1" s="1"/>
  <c r="AP19" i="1" s="1"/>
  <c r="AS19" i="1" s="1"/>
  <c r="L19" i="1"/>
  <c r="H19" i="1"/>
  <c r="G19" i="1"/>
  <c r="J17" i="12" s="1"/>
  <c r="M17" i="12" s="1"/>
  <c r="N17" i="12" s="1"/>
  <c r="O18" i="1"/>
  <c r="R18" i="1" s="1"/>
  <c r="U18" i="1" s="1"/>
  <c r="X18" i="1" s="1"/>
  <c r="AA18" i="1" s="1"/>
  <c r="AD18" i="1" s="1"/>
  <c r="AG18" i="1" s="1"/>
  <c r="AJ18" i="1" s="1"/>
  <c r="AM18" i="1" s="1"/>
  <c r="AP18" i="1" s="1"/>
  <c r="AS18" i="1" s="1"/>
  <c r="L18" i="1"/>
  <c r="H18" i="1"/>
  <c r="K17" i="2" s="1"/>
  <c r="G18" i="1"/>
  <c r="G17" i="9" s="1"/>
  <c r="L17" i="1"/>
  <c r="O17" i="1" s="1"/>
  <c r="R17" i="1" s="1"/>
  <c r="U17" i="1" s="1"/>
  <c r="X17" i="1" s="1"/>
  <c r="AA17" i="1" s="1"/>
  <c r="AD17" i="1" s="1"/>
  <c r="AG17" i="1" s="1"/>
  <c r="AJ17" i="1" s="1"/>
  <c r="AM17" i="1" s="1"/>
  <c r="AP17" i="1" s="1"/>
  <c r="AS17" i="1" s="1"/>
  <c r="H17" i="1"/>
  <c r="K16" i="2" s="1"/>
  <c r="L16" i="2" s="1"/>
  <c r="G17" i="1"/>
  <c r="J16" i="2" s="1"/>
  <c r="L16" i="1"/>
  <c r="O16" i="1" s="1"/>
  <c r="R16" i="1" s="1"/>
  <c r="U16" i="1" s="1"/>
  <c r="X16" i="1" s="1"/>
  <c r="AA16" i="1" s="1"/>
  <c r="AD16" i="1" s="1"/>
  <c r="AG16" i="1" s="1"/>
  <c r="AJ16" i="1" s="1"/>
  <c r="AM16" i="1" s="1"/>
  <c r="AP16" i="1" s="1"/>
  <c r="AS16" i="1" s="1"/>
  <c r="H16" i="1"/>
  <c r="K15" i="2" s="1"/>
  <c r="G16" i="1"/>
  <c r="G15" i="5" s="1"/>
  <c r="L15" i="1"/>
  <c r="O15" i="1" s="1"/>
  <c r="R15" i="1" s="1"/>
  <c r="U15" i="1" s="1"/>
  <c r="X15" i="1" s="1"/>
  <c r="AA15" i="1" s="1"/>
  <c r="AD15" i="1" s="1"/>
  <c r="AG15" i="1" s="1"/>
  <c r="AJ15" i="1" s="1"/>
  <c r="AM15" i="1" s="1"/>
  <c r="AP15" i="1" s="1"/>
  <c r="AS15" i="1" s="1"/>
  <c r="H15" i="1"/>
  <c r="K14" i="2" s="1"/>
  <c r="L14" i="2" s="1"/>
  <c r="L14" i="1"/>
  <c r="O14" i="1" s="1"/>
  <c r="R14" i="1" s="1"/>
  <c r="U14" i="1" s="1"/>
  <c r="X14" i="1" s="1"/>
  <c r="AA14" i="1" s="1"/>
  <c r="AD14" i="1" s="1"/>
  <c r="AG14" i="1" s="1"/>
  <c r="AJ14" i="1" s="1"/>
  <c r="AM14" i="1" s="1"/>
  <c r="AP14" i="1" s="1"/>
  <c r="AS14" i="1" s="1"/>
  <c r="H14" i="1"/>
  <c r="G14" i="1"/>
  <c r="J13" i="8" s="1"/>
  <c r="M13" i="8" s="1"/>
  <c r="N13" i="8" s="1"/>
  <c r="U13" i="1"/>
  <c r="X13" i="1" s="1"/>
  <c r="AA13" i="1" s="1"/>
  <c r="AD13" i="1" s="1"/>
  <c r="AG13" i="1" s="1"/>
  <c r="AJ13" i="1" s="1"/>
  <c r="AM13" i="1" s="1"/>
  <c r="AP13" i="1" s="1"/>
  <c r="AS13" i="1" s="1"/>
  <c r="R13" i="1"/>
  <c r="L13" i="1"/>
  <c r="O13" i="1" s="1"/>
  <c r="H13" i="1"/>
  <c r="K12" i="2" s="1"/>
  <c r="G13" i="1"/>
  <c r="G12" i="2" s="1"/>
  <c r="AA12" i="1"/>
  <c r="H12" i="1"/>
  <c r="I12" i="1" s="1"/>
  <c r="L11" i="1"/>
  <c r="O11" i="1" s="1"/>
  <c r="R11" i="1" s="1"/>
  <c r="U11" i="1" s="1"/>
  <c r="X11" i="1" s="1"/>
  <c r="AA11" i="1" s="1"/>
  <c r="AD11" i="1" s="1"/>
  <c r="AG11" i="1" s="1"/>
  <c r="AJ11" i="1" s="1"/>
  <c r="AM11" i="1" s="1"/>
  <c r="AP11" i="1" s="1"/>
  <c r="AS11" i="1" s="1"/>
  <c r="H11" i="1"/>
  <c r="G11" i="1"/>
  <c r="J10" i="2" s="1"/>
  <c r="L10" i="1"/>
  <c r="L20" i="1" s="1"/>
  <c r="H10" i="1"/>
  <c r="K9" i="2" s="1"/>
  <c r="G10" i="1"/>
  <c r="J9" i="13" s="1"/>
  <c r="M9" i="13" s="1"/>
  <c r="N9" i="13" s="1"/>
  <c r="L9" i="1"/>
  <c r="O9" i="1" s="1"/>
  <c r="H9" i="1"/>
  <c r="G9" i="1"/>
  <c r="J8" i="14" s="1"/>
  <c r="K19" i="11" l="1"/>
  <c r="M12" i="2"/>
  <c r="N12" i="2" s="1"/>
  <c r="L14" i="3"/>
  <c r="G10" i="5"/>
  <c r="L14" i="10"/>
  <c r="L11" i="11"/>
  <c r="I17" i="1"/>
  <c r="K18" i="3"/>
  <c r="L11" i="5"/>
  <c r="J16" i="6"/>
  <c r="M16" i="6" s="1"/>
  <c r="N16" i="6" s="1"/>
  <c r="L11" i="10"/>
  <c r="L16" i="6"/>
  <c r="H19" i="14"/>
  <c r="G16" i="2"/>
  <c r="M13" i="3"/>
  <c r="N13" i="3" s="1"/>
  <c r="J15" i="8"/>
  <c r="M15" i="8" s="1"/>
  <c r="N15" i="8" s="1"/>
  <c r="I18" i="1"/>
  <c r="G10" i="2"/>
  <c r="J16" i="4"/>
  <c r="M16" i="4" s="1"/>
  <c r="N16" i="4" s="1"/>
  <c r="G13" i="5"/>
  <c r="H20" i="1"/>
  <c r="K8" i="2"/>
  <c r="L8" i="2" s="1"/>
  <c r="H18" i="3"/>
  <c r="H15" i="7"/>
  <c r="K15" i="7" s="1"/>
  <c r="L15" i="7" s="1"/>
  <c r="H19" i="8"/>
  <c r="H19" i="12"/>
  <c r="I18" i="4"/>
  <c r="L15" i="2"/>
  <c r="J14" i="5"/>
  <c r="M14" i="5" s="1"/>
  <c r="N14" i="5" s="1"/>
  <c r="G16" i="8"/>
  <c r="L13" i="4"/>
  <c r="I18" i="7"/>
  <c r="L11" i="8"/>
  <c r="M14" i="8"/>
  <c r="N14" i="8" s="1"/>
  <c r="J15" i="10"/>
  <c r="L15" i="10" s="1"/>
  <c r="I16" i="1"/>
  <c r="I19" i="1"/>
  <c r="K18" i="4"/>
  <c r="J17" i="4"/>
  <c r="M17" i="4" s="1"/>
  <c r="N17" i="4" s="1"/>
  <c r="L13" i="5"/>
  <c r="K11" i="2"/>
  <c r="L11" i="2" s="1"/>
  <c r="I13" i="1"/>
  <c r="J12" i="5"/>
  <c r="M12" i="5" s="1"/>
  <c r="N12" i="5" s="1"/>
  <c r="M11" i="6"/>
  <c r="N11" i="6" s="1"/>
  <c r="H19" i="9"/>
  <c r="I19" i="12"/>
  <c r="M10" i="2"/>
  <c r="N10" i="2" s="1"/>
  <c r="M8" i="14"/>
  <c r="L8" i="14"/>
  <c r="L17" i="4"/>
  <c r="I9" i="1"/>
  <c r="L8" i="5" s="1"/>
  <c r="K10" i="2"/>
  <c r="L10" i="2" s="1"/>
  <c r="I11" i="1"/>
  <c r="I14" i="1"/>
  <c r="I15" i="1"/>
  <c r="M16" i="2"/>
  <c r="N16" i="2" s="1"/>
  <c r="I18" i="2"/>
  <c r="G9" i="2"/>
  <c r="L13" i="3"/>
  <c r="J8" i="5"/>
  <c r="J10" i="5"/>
  <c r="G9" i="8"/>
  <c r="G9" i="11"/>
  <c r="G19" i="11" s="1"/>
  <c r="P19" i="11"/>
  <c r="H19" i="13"/>
  <c r="J16" i="12"/>
  <c r="M16" i="12" s="1"/>
  <c r="N16" i="12" s="1"/>
  <c r="J17" i="8"/>
  <c r="J16" i="5"/>
  <c r="J17" i="10"/>
  <c r="H16" i="7"/>
  <c r="G17" i="5"/>
  <c r="J16" i="13"/>
  <c r="M16" i="13" s="1"/>
  <c r="N16" i="13" s="1"/>
  <c r="G17" i="8"/>
  <c r="J17" i="6"/>
  <c r="M17" i="6" s="1"/>
  <c r="N17" i="6" s="1"/>
  <c r="J17" i="2"/>
  <c r="J16" i="14"/>
  <c r="M16" i="14" s="1"/>
  <c r="N16" i="14" s="1"/>
  <c r="J16" i="9"/>
  <c r="M16" i="9" s="1"/>
  <c r="N16" i="9" s="1"/>
  <c r="G17" i="2"/>
  <c r="J8" i="2"/>
  <c r="M14" i="2"/>
  <c r="N14" i="2" s="1"/>
  <c r="M15" i="2"/>
  <c r="N15" i="2" s="1"/>
  <c r="M14" i="3"/>
  <c r="N14" i="3" s="1"/>
  <c r="J16" i="3"/>
  <c r="L10" i="6"/>
  <c r="O10" i="1"/>
  <c r="R10" i="1" s="1"/>
  <c r="U10" i="1" s="1"/>
  <c r="X10" i="1" s="1"/>
  <c r="AA10" i="1" s="1"/>
  <c r="AD10" i="1" s="1"/>
  <c r="AG10" i="1" s="1"/>
  <c r="AJ10" i="1" s="1"/>
  <c r="AM10" i="1" s="1"/>
  <c r="AP10" i="1" s="1"/>
  <c r="AS10" i="1" s="1"/>
  <c r="L12" i="2"/>
  <c r="H19" i="5"/>
  <c r="K13" i="7"/>
  <c r="L13" i="7" s="1"/>
  <c r="J13" i="7"/>
  <c r="H10" i="7"/>
  <c r="J10" i="6"/>
  <c r="M10" i="6" s="1"/>
  <c r="N10" i="6" s="1"/>
  <c r="J10" i="14"/>
  <c r="J10" i="8"/>
  <c r="M10" i="8" s="1"/>
  <c r="N10" i="8" s="1"/>
  <c r="J10" i="12"/>
  <c r="M10" i="12" s="1"/>
  <c r="N10" i="12" s="1"/>
  <c r="J10" i="9"/>
  <c r="J10" i="10"/>
  <c r="M10" i="10" s="1"/>
  <c r="N10" i="10" s="1"/>
  <c r="J10" i="4"/>
  <c r="M10" i="4" s="1"/>
  <c r="N10" i="4" s="1"/>
  <c r="J10" i="11"/>
  <c r="M10" i="11" s="1"/>
  <c r="N10" i="11" s="1"/>
  <c r="G10" i="9"/>
  <c r="G10" i="8"/>
  <c r="J10" i="3"/>
  <c r="L13" i="2"/>
  <c r="L12" i="3"/>
  <c r="H18" i="4"/>
  <c r="J10" i="13"/>
  <c r="M10" i="13" s="1"/>
  <c r="N10" i="13" s="1"/>
  <c r="I19" i="10"/>
  <c r="J9" i="10"/>
  <c r="M9" i="10" s="1"/>
  <c r="N9" i="10" s="1"/>
  <c r="K18" i="2"/>
  <c r="J8" i="9"/>
  <c r="H8" i="7"/>
  <c r="J8" i="11"/>
  <c r="G8" i="8"/>
  <c r="J8" i="13"/>
  <c r="J8" i="10"/>
  <c r="G8" i="9"/>
  <c r="J8" i="6"/>
  <c r="J8" i="12"/>
  <c r="J8" i="8"/>
  <c r="G8" i="5"/>
  <c r="J8" i="3"/>
  <c r="L8" i="3" s="1"/>
  <c r="G8" i="2"/>
  <c r="J8" i="4"/>
  <c r="G20" i="1"/>
  <c r="Q19" i="13"/>
  <c r="G9" i="13"/>
  <c r="G19" i="13" s="1"/>
  <c r="G13" i="8"/>
  <c r="J12" i="14"/>
  <c r="M12" i="14" s="1"/>
  <c r="N12" i="14" s="1"/>
  <c r="J13" i="11"/>
  <c r="M13" i="11" s="1"/>
  <c r="N13" i="11" s="1"/>
  <c r="J12" i="12"/>
  <c r="G13" i="9"/>
  <c r="J12" i="9"/>
  <c r="M12" i="9" s="1"/>
  <c r="N12" i="9" s="1"/>
  <c r="J13" i="6"/>
  <c r="M13" i="6" s="1"/>
  <c r="N13" i="6" s="1"/>
  <c r="J12" i="4"/>
  <c r="G13" i="2"/>
  <c r="J12" i="13"/>
  <c r="J13" i="10"/>
  <c r="M13" i="10" s="1"/>
  <c r="N13" i="10" s="1"/>
  <c r="I19" i="5"/>
  <c r="R9" i="1"/>
  <c r="J9" i="6"/>
  <c r="M9" i="6" s="1"/>
  <c r="N9" i="6" s="1"/>
  <c r="J9" i="14"/>
  <c r="J9" i="8"/>
  <c r="M9" i="8" s="1"/>
  <c r="N9" i="8" s="1"/>
  <c r="H9" i="7"/>
  <c r="K9" i="7" s="1"/>
  <c r="L9" i="7" s="1"/>
  <c r="J9" i="12"/>
  <c r="M9" i="12" s="1"/>
  <c r="N9" i="12" s="1"/>
  <c r="J9" i="9"/>
  <c r="M9" i="9" s="1"/>
  <c r="N9" i="9" s="1"/>
  <c r="G9" i="9"/>
  <c r="J9" i="5"/>
  <c r="J9" i="11"/>
  <c r="M9" i="11" s="1"/>
  <c r="N9" i="11" s="1"/>
  <c r="G9" i="5"/>
  <c r="J9" i="4"/>
  <c r="J9" i="3"/>
  <c r="J9" i="2"/>
  <c r="M9" i="2" s="1"/>
  <c r="N9" i="2" s="1"/>
  <c r="M11" i="2"/>
  <c r="N11" i="2" s="1"/>
  <c r="I18" i="3"/>
  <c r="G9" i="3"/>
  <c r="G18" i="3" s="1"/>
  <c r="G9" i="4"/>
  <c r="G18" i="4" s="1"/>
  <c r="L15" i="5"/>
  <c r="H12" i="7"/>
  <c r="K12" i="7" s="1"/>
  <c r="L12" i="7" s="1"/>
  <c r="K19" i="8"/>
  <c r="K19" i="10"/>
  <c r="J17" i="11"/>
  <c r="M17" i="11" s="1"/>
  <c r="N17" i="11" s="1"/>
  <c r="J11" i="12"/>
  <c r="M11" i="12" s="1"/>
  <c r="N11" i="12" s="1"/>
  <c r="J12" i="10"/>
  <c r="M12" i="10" s="1"/>
  <c r="N12" i="10" s="1"/>
  <c r="G12" i="9"/>
  <c r="J11" i="9"/>
  <c r="M11" i="9" s="1"/>
  <c r="J12" i="6"/>
  <c r="J12" i="8"/>
  <c r="M12" i="8" s="1"/>
  <c r="N12" i="8" s="1"/>
  <c r="J11" i="13"/>
  <c r="M11" i="13" s="1"/>
  <c r="N11" i="13" s="1"/>
  <c r="H11" i="7"/>
  <c r="J15" i="3"/>
  <c r="J15" i="4"/>
  <c r="K8" i="5"/>
  <c r="K19" i="5" s="1"/>
  <c r="G18" i="5"/>
  <c r="J12" i="7"/>
  <c r="L13" i="8"/>
  <c r="J14" i="9"/>
  <c r="M14" i="9" s="1"/>
  <c r="N14" i="9" s="1"/>
  <c r="I19" i="11"/>
  <c r="L14" i="12"/>
  <c r="I19" i="13"/>
  <c r="K19" i="14"/>
  <c r="L11" i="14"/>
  <c r="L12" i="14"/>
  <c r="I10" i="1"/>
  <c r="J18" i="13"/>
  <c r="J17" i="13"/>
  <c r="M17" i="13" s="1"/>
  <c r="N17" i="13" s="1"/>
  <c r="G18" i="12"/>
  <c r="J18" i="8"/>
  <c r="M18" i="8" s="1"/>
  <c r="N18" i="8" s="1"/>
  <c r="J18" i="10"/>
  <c r="G18" i="11"/>
  <c r="J18" i="6"/>
  <c r="M18" i="6" s="1"/>
  <c r="N18" i="6" s="1"/>
  <c r="J18" i="14"/>
  <c r="M18" i="14" s="1"/>
  <c r="N18" i="14" s="1"/>
  <c r="J17" i="14"/>
  <c r="M17" i="14" s="1"/>
  <c r="N17" i="14" s="1"/>
  <c r="G18" i="13"/>
  <c r="J18" i="9"/>
  <c r="M18" i="9" s="1"/>
  <c r="N18" i="9" s="1"/>
  <c r="J17" i="9"/>
  <c r="M17" i="9" s="1"/>
  <c r="N17" i="9" s="1"/>
  <c r="G18" i="8"/>
  <c r="G18" i="10"/>
  <c r="H17" i="7"/>
  <c r="K17" i="7" s="1"/>
  <c r="L17" i="7" s="1"/>
  <c r="J14" i="4"/>
  <c r="M14" i="4" s="1"/>
  <c r="N14" i="4" s="1"/>
  <c r="H19" i="6"/>
  <c r="L13" i="10"/>
  <c r="L17" i="12"/>
  <c r="L8" i="13"/>
  <c r="M13" i="14"/>
  <c r="N13" i="14" s="1"/>
  <c r="J15" i="14"/>
  <c r="G16" i="9"/>
  <c r="J15" i="9"/>
  <c r="J16" i="11"/>
  <c r="M16" i="11" s="1"/>
  <c r="N16" i="11" s="1"/>
  <c r="J15" i="5"/>
  <c r="M15" i="5" s="1"/>
  <c r="N15" i="5" s="1"/>
  <c r="J15" i="12"/>
  <c r="M15" i="12" s="1"/>
  <c r="N15" i="12" s="1"/>
  <c r="J16" i="8"/>
  <c r="M16" i="8" s="1"/>
  <c r="N16" i="8" s="1"/>
  <c r="G16" i="5"/>
  <c r="J16" i="10"/>
  <c r="G15" i="2"/>
  <c r="J11" i="3"/>
  <c r="J11" i="4"/>
  <c r="K19" i="6"/>
  <c r="L18" i="6"/>
  <c r="I19" i="8"/>
  <c r="L10" i="8"/>
  <c r="G12" i="8"/>
  <c r="G18" i="9"/>
  <c r="J12" i="11"/>
  <c r="M12" i="11" s="1"/>
  <c r="N12" i="11" s="1"/>
  <c r="J18" i="11"/>
  <c r="G9" i="12"/>
  <c r="G19" i="12" s="1"/>
  <c r="L9" i="13"/>
  <c r="G9" i="14"/>
  <c r="G19" i="14" s="1"/>
  <c r="L17" i="14"/>
  <c r="J15" i="6"/>
  <c r="M15" i="6" s="1"/>
  <c r="N15" i="6" s="1"/>
  <c r="J14" i="13"/>
  <c r="G15" i="8"/>
  <c r="H14" i="7"/>
  <c r="J14" i="14"/>
  <c r="G15" i="9"/>
  <c r="K18" i="5"/>
  <c r="J17" i="3"/>
  <c r="M17" i="3" s="1"/>
  <c r="N17" i="3" s="1"/>
  <c r="G12" i="5"/>
  <c r="J17" i="5"/>
  <c r="M17" i="5" s="1"/>
  <c r="N17" i="5" s="1"/>
  <c r="M18" i="7"/>
  <c r="G9" i="7"/>
  <c r="G18" i="7" s="1"/>
  <c r="I19" i="9"/>
  <c r="L9" i="11"/>
  <c r="J18" i="12"/>
  <c r="M18" i="12" s="1"/>
  <c r="N18" i="12" s="1"/>
  <c r="J15" i="13"/>
  <c r="M15" i="13" s="1"/>
  <c r="N15" i="13" s="1"/>
  <c r="K19" i="13"/>
  <c r="L17" i="6"/>
  <c r="L8" i="8"/>
  <c r="L9" i="8"/>
  <c r="M11" i="8"/>
  <c r="N11" i="8" s="1"/>
  <c r="K19" i="9"/>
  <c r="H19" i="10"/>
  <c r="R19" i="10"/>
  <c r="G9" i="10"/>
  <c r="G19" i="10" s="1"/>
  <c r="J15" i="11"/>
  <c r="M15" i="11" s="1"/>
  <c r="N15" i="11" s="1"/>
  <c r="K19" i="12"/>
  <c r="I19" i="14"/>
  <c r="G18" i="14"/>
  <c r="G9" i="6"/>
  <c r="G19" i="6" s="1"/>
  <c r="L8" i="6"/>
  <c r="L8" i="10"/>
  <c r="J15" i="7" l="1"/>
  <c r="O20" i="1"/>
  <c r="L10" i="11"/>
  <c r="L9" i="10"/>
  <c r="L14" i="5"/>
  <c r="L16" i="13"/>
  <c r="L17" i="9"/>
  <c r="L12" i="5"/>
  <c r="M15" i="10"/>
  <c r="N15" i="10" s="1"/>
  <c r="L16" i="4"/>
  <c r="L16" i="12"/>
  <c r="J17" i="7"/>
  <c r="L9" i="12"/>
  <c r="L13" i="6"/>
  <c r="L16" i="14"/>
  <c r="L13" i="11"/>
  <c r="L10" i="13"/>
  <c r="L16" i="9"/>
  <c r="L15" i="8"/>
  <c r="L14" i="9"/>
  <c r="G19" i="8"/>
  <c r="L17" i="13"/>
  <c r="L12" i="9"/>
  <c r="M17" i="2"/>
  <c r="N17" i="2" s="1"/>
  <c r="L17" i="2"/>
  <c r="L16" i="11"/>
  <c r="M18" i="11"/>
  <c r="N18" i="11" s="1"/>
  <c r="L18" i="11"/>
  <c r="M15" i="3"/>
  <c r="N15" i="3" s="1"/>
  <c r="L15" i="3"/>
  <c r="M9" i="3"/>
  <c r="N9" i="3" s="1"/>
  <c r="L9" i="3"/>
  <c r="M8" i="4"/>
  <c r="L8" i="4"/>
  <c r="J18" i="4"/>
  <c r="L18" i="4" s="1"/>
  <c r="M8" i="10"/>
  <c r="J19" i="10"/>
  <c r="M17" i="10"/>
  <c r="N17" i="10" s="1"/>
  <c r="L17" i="10"/>
  <c r="N8" i="14"/>
  <c r="M17" i="8"/>
  <c r="N17" i="8" s="1"/>
  <c r="L17" i="8"/>
  <c r="M14" i="13"/>
  <c r="N14" i="13" s="1"/>
  <c r="L14" i="13"/>
  <c r="L18" i="14"/>
  <c r="K11" i="7"/>
  <c r="L11" i="7" s="1"/>
  <c r="J11" i="7"/>
  <c r="M9" i="4"/>
  <c r="N9" i="4" s="1"/>
  <c r="L9" i="4"/>
  <c r="M12" i="13"/>
  <c r="N12" i="13" s="1"/>
  <c r="L12" i="13"/>
  <c r="G18" i="2"/>
  <c r="J19" i="13"/>
  <c r="M8" i="13"/>
  <c r="L16" i="8"/>
  <c r="M10" i="9"/>
  <c r="N10" i="9" s="1"/>
  <c r="L10" i="9"/>
  <c r="L16" i="3"/>
  <c r="M16" i="3"/>
  <c r="N16" i="3" s="1"/>
  <c r="M16" i="5"/>
  <c r="N16" i="5" s="1"/>
  <c r="L16" i="5"/>
  <c r="M10" i="5"/>
  <c r="N10" i="5" s="1"/>
  <c r="L10" i="5"/>
  <c r="L18" i="8"/>
  <c r="M11" i="4"/>
  <c r="N11" i="4" s="1"/>
  <c r="L11" i="4"/>
  <c r="L12" i="11"/>
  <c r="M11" i="3"/>
  <c r="N11" i="3" s="1"/>
  <c r="L11" i="3"/>
  <c r="L15" i="9"/>
  <c r="M15" i="9"/>
  <c r="N15" i="9" s="1"/>
  <c r="L18" i="10"/>
  <c r="M18" i="10"/>
  <c r="N18" i="10" s="1"/>
  <c r="L15" i="11"/>
  <c r="M12" i="4"/>
  <c r="N12" i="4" s="1"/>
  <c r="L12" i="4"/>
  <c r="G19" i="5"/>
  <c r="M8" i="11"/>
  <c r="L8" i="11"/>
  <c r="J19" i="11"/>
  <c r="L19" i="11" s="1"/>
  <c r="M10" i="3"/>
  <c r="N10" i="3" s="1"/>
  <c r="L10" i="3"/>
  <c r="L15" i="12"/>
  <c r="M12" i="6"/>
  <c r="N12" i="6" s="1"/>
  <c r="L12" i="6"/>
  <c r="M9" i="5"/>
  <c r="N9" i="5" s="1"/>
  <c r="L9" i="5"/>
  <c r="R20" i="1"/>
  <c r="U9" i="1"/>
  <c r="J19" i="8"/>
  <c r="L19" i="8" s="1"/>
  <c r="M8" i="8"/>
  <c r="K8" i="7"/>
  <c r="H18" i="7"/>
  <c r="J18" i="7" s="1"/>
  <c r="M10" i="14"/>
  <c r="N10" i="14" s="1"/>
  <c r="L10" i="14"/>
  <c r="L17" i="11"/>
  <c r="L11" i="13"/>
  <c r="L10" i="4"/>
  <c r="L9" i="2"/>
  <c r="L15" i="6"/>
  <c r="L15" i="13"/>
  <c r="L17" i="5"/>
  <c r="M16" i="10"/>
  <c r="N16" i="10" s="1"/>
  <c r="L16" i="10"/>
  <c r="M15" i="14"/>
  <c r="N15" i="14" s="1"/>
  <c r="L15" i="14"/>
  <c r="L11" i="12"/>
  <c r="M8" i="12"/>
  <c r="J19" i="12"/>
  <c r="L8" i="12"/>
  <c r="J19" i="9"/>
  <c r="L19" i="9" s="1"/>
  <c r="M8" i="9"/>
  <c r="L8" i="9"/>
  <c r="L11" i="9"/>
  <c r="L10" i="10"/>
  <c r="M9" i="14"/>
  <c r="N9" i="14" s="1"/>
  <c r="L9" i="14"/>
  <c r="J18" i="3"/>
  <c r="L18" i="3" s="1"/>
  <c r="M8" i="3"/>
  <c r="J19" i="5"/>
  <c r="M8" i="5"/>
  <c r="L18" i="12"/>
  <c r="M14" i="14"/>
  <c r="N14" i="14" s="1"/>
  <c r="L14" i="14"/>
  <c r="L10" i="12"/>
  <c r="J9" i="7"/>
  <c r="L19" i="5"/>
  <c r="L19" i="10"/>
  <c r="M8" i="6"/>
  <c r="J19" i="6"/>
  <c r="L19" i="6" s="1"/>
  <c r="K10" i="7"/>
  <c r="L10" i="7" s="1"/>
  <c r="J10" i="7"/>
  <c r="L9" i="9"/>
  <c r="J18" i="2"/>
  <c r="L18" i="2" s="1"/>
  <c r="M8" i="2"/>
  <c r="J8" i="7"/>
  <c r="L12" i="10"/>
  <c r="L9" i="6"/>
  <c r="L19" i="12"/>
  <c r="L19" i="13"/>
  <c r="K14" i="7"/>
  <c r="L14" i="7" s="1"/>
  <c r="J14" i="7"/>
  <c r="M18" i="13"/>
  <c r="N18" i="13" s="1"/>
  <c r="L18" i="13"/>
  <c r="M15" i="4"/>
  <c r="N15" i="4" s="1"/>
  <c r="L15" i="4"/>
  <c r="L14" i="4"/>
  <c r="M12" i="12"/>
  <c r="N12" i="12" s="1"/>
  <c r="L12" i="12"/>
  <c r="J18" i="5"/>
  <c r="M18" i="5" s="1"/>
  <c r="N18" i="5" s="1"/>
  <c r="I20" i="1"/>
  <c r="G19" i="9"/>
  <c r="K16" i="7"/>
  <c r="L16" i="7" s="1"/>
  <c r="J16" i="7"/>
  <c r="L18" i="9"/>
  <c r="L12" i="8"/>
  <c r="J19" i="14"/>
  <c r="L19" i="14" s="1"/>
  <c r="L17" i="3"/>
  <c r="L18" i="5" l="1"/>
  <c r="N8" i="6"/>
  <c r="M19" i="6"/>
  <c r="N19" i="6" s="1"/>
  <c r="M19" i="9"/>
  <c r="N19" i="9" s="1"/>
  <c r="N8" i="9"/>
  <c r="M19" i="10"/>
  <c r="N19" i="10" s="1"/>
  <c r="N8" i="10"/>
  <c r="N8" i="3"/>
  <c r="M18" i="3"/>
  <c r="N18" i="3" s="1"/>
  <c r="M19" i="5"/>
  <c r="N19" i="5" s="1"/>
  <c r="N8" i="5"/>
  <c r="N8" i="4"/>
  <c r="M18" i="4"/>
  <c r="N18" i="4" s="1"/>
  <c r="N8" i="2"/>
  <c r="M18" i="2"/>
  <c r="N18" i="2" s="1"/>
  <c r="X9" i="1"/>
  <c r="U20" i="1"/>
  <c r="M19" i="12"/>
  <c r="N19" i="12" s="1"/>
  <c r="N8" i="12"/>
  <c r="K18" i="7"/>
  <c r="L18" i="7" s="1"/>
  <c r="L8" i="7"/>
  <c r="M19" i="11"/>
  <c r="N19" i="11" s="1"/>
  <c r="N8" i="11"/>
  <c r="N8" i="13"/>
  <c r="M19" i="13"/>
  <c r="N19" i="13" s="1"/>
  <c r="M19" i="14"/>
  <c r="N19" i="14" s="1"/>
  <c r="N8" i="8"/>
  <c r="M19" i="8"/>
  <c r="N19" i="8" s="1"/>
  <c r="X20" i="1" l="1"/>
  <c r="AA9" i="1"/>
  <c r="AA20" i="1" l="1"/>
  <c r="AD9" i="1"/>
  <c r="AD20" i="1" l="1"/>
  <c r="AG9" i="1"/>
  <c r="AJ9" i="1" l="1"/>
  <c r="AG20" i="1"/>
  <c r="AJ20" i="1" l="1"/>
  <c r="AM9" i="1"/>
  <c r="AM20" i="1" l="1"/>
  <c r="AP9" i="1"/>
  <c r="AP20" i="1" l="1"/>
  <c r="AS9" i="1"/>
  <c r="AS2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tc={d5c801cd-7c1c-4a5f-be69-3fa146d015c6}</author>
    <author>tc={aefe59a9-936d-4af6-b74f-76dc77f02fb0}</author>
    <author>tc={a7f0dd0e-f6e4-49cf-a91e-228c489a9be9}</author>
    <author>tc={2814a254-3d93-4522-83d6-25aaa3bfa18a}</author>
    <author>tc={691556cb-d302-42ae-9e2d-be17e88b331e}</author>
    <author>tc={31702916-154d-4ca9-989a-76aacde1c410}</author>
    <author>tc={e4e92eec-23d4-41ad-83db-8fe8aa3fe62d}</author>
  </authors>
  <commentList>
    <comment ref="AF9" authorId="0" shapeId="0" xr:uid="{00000000-0006-0000-0000-000001000000}">
      <text>
        <r>
          <rPr>
            <sz val="10"/>
            <color rgb="FF000000"/>
            <rFont val="Calibri"/>
            <family val="2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102,555 asistentes
Reply:
	Marcado como resuelto
Reply:
	Anotado, muchas gracias.
Reabierto
</t>
        </r>
      </text>
    </comment>
    <comment ref="AI9" authorId="1" shapeId="0" xr:uid="{00000000-0006-0000-0000-000002000000}">
      <text>
        <r>
          <rPr>
            <sz val="10"/>
            <color rgb="FF000000"/>
            <rFont val="Calibri"/>
            <family val="2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37,148 asistentes
</t>
        </r>
      </text>
    </comment>
    <comment ref="AL9" authorId="2" shapeId="0" xr:uid="{00000000-0006-0000-0000-000003000000}">
      <text>
        <r>
          <rPr>
            <sz val="10"/>
            <color rgb="FF000000"/>
            <rFont val="Calibri"/>
            <family val="2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38,747 asistentes
</t>
        </r>
      </text>
    </comment>
    <comment ref="AO9" authorId="3" shapeId="0" xr:uid="{00000000-0006-0000-0000-000004000000}">
      <text>
        <r>
          <rPr>
            <sz val="10"/>
            <color rgb="FF000000"/>
            <rFont val="Calibri"/>
            <family val="2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43,911 asistentes en nov
</t>
        </r>
      </text>
    </comment>
    <comment ref="AQ9" authorId="4" shapeId="0" xr:uid="{00000000-0006-0000-0000-000005000000}">
      <text>
        <r>
          <rPr>
            <sz val="10"/>
            <color rgb="FF000000"/>
            <rFont val="Calibri"/>
            <family val="2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37,636 asistentes
</t>
        </r>
      </text>
    </comment>
    <comment ref="AC11" authorId="5" shapeId="0" xr:uid="{00000000-0006-0000-0000-000006000000}">
      <text>
        <r>
          <rPr>
            <sz val="10"/>
            <color rgb="FF000000"/>
            <rFont val="Calibri"/>
            <family val="2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Inicio de Obra de Remodelación Planetario
</t>
        </r>
      </text>
    </comment>
    <comment ref="K13" authorId="6" shapeId="0" xr:uid="{00000000-0006-0000-0000-000007000000}">
      <text>
        <r>
          <rPr>
            <sz val="10"/>
            <color rgb="FF000000"/>
            <rFont val="Calibri"/>
            <family val="2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14 bajas
</t>
        </r>
      </text>
    </comment>
  </commentList>
</comments>
</file>

<file path=xl/sharedStrings.xml><?xml version="1.0" encoding="utf-8"?>
<sst xmlns="http://schemas.openxmlformats.org/spreadsheetml/2006/main" count="948" uniqueCount="146">
  <si>
    <t>CENTRO DE CONVENCIONES DE MORELIA</t>
  </si>
  <si>
    <t xml:space="preserve">PROGRAMA OPERATIVO ANUAL </t>
  </si>
  <si>
    <t>EJERCICIO 2025</t>
  </si>
  <si>
    <t>TIPO DE INDICADOR</t>
  </si>
  <si>
    <t>RESUMEN NARRATIVO</t>
  </si>
  <si>
    <t>INDICADOR</t>
  </si>
  <si>
    <t>FRECUENCIA</t>
  </si>
  <si>
    <t>UNIDAD DE MEDIDA</t>
  </si>
  <si>
    <t>DIMENSIÓN</t>
  </si>
  <si>
    <t>META ANUAL</t>
  </si>
  <si>
    <t>CALENDARIZACIÓN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</si>
  <si>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</si>
  <si>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</si>
  <si>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</si>
  <si>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</si>
  <si>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</si>
  <si>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</si>
  <si>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</si>
  <si>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</si>
  <si>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</si>
  <si>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</si>
  <si>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</si>
  <si>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</si>
  <si>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PROG</t>
  </si>
  <si>
    <t>ALC</t>
  </si>
  <si>
    <t>% AVAN</t>
  </si>
  <si>
    <t>ACUM</t>
  </si>
  <si>
    <t xml:space="preserve">Gestión </t>
  </si>
  <si>
    <t>Prestación de servicios integrales para la realización de Eventos, Congresos y Exposiciones</t>
  </si>
  <si>
    <t>Porcentaje del avance de eventos realizados respecto los proyectados en el ejercicio</t>
  </si>
  <si>
    <t xml:space="preserve">Mensual </t>
  </si>
  <si>
    <r>
      <rPr>
        <sz val="9"/>
        <color theme="1"/>
        <rFont val="Arial Narrow"/>
        <family val="2"/>
      </rPr>
      <t>Eventos</t>
    </r>
    <r>
      <rPr>
        <b/>
        <sz val="9"/>
        <color theme="1"/>
        <rFont val="Arial Narrow"/>
        <family val="2"/>
      </rPr>
      <t xml:space="preserve"> </t>
    </r>
  </si>
  <si>
    <t>Eficacia</t>
  </si>
  <si>
    <t>Gestión</t>
  </si>
  <si>
    <t>Incremento  en atracción de personas interesadas en las Actividades ofrecidas por el Orquidario.</t>
  </si>
  <si>
    <t>Porcentaje de personas que acuden a los servicios ofrecidos por el Orquidario</t>
  </si>
  <si>
    <t>Personas</t>
  </si>
  <si>
    <t>Incremento  en atracción de personas interesadas en las Actividades ofrecidas por el Planetario.</t>
  </si>
  <si>
    <t>Porcentaje de personas que acuden a los servicios ofrecidos por el Planetario</t>
  </si>
  <si>
    <t xml:space="preserve">Eficacia </t>
  </si>
  <si>
    <t>Incorporación de tecnologias digitales en el domo del Planetario</t>
  </si>
  <si>
    <t>Inauguración de domo digital en el aniversario 50 del Planetario Lic, Felipe Rivera</t>
  </si>
  <si>
    <t>Anual</t>
  </si>
  <si>
    <t>Proyecto</t>
  </si>
  <si>
    <t>Incremento  en atracción de personas interesadas en las Actividades ofrecidas por el Departamento de Idiomas.</t>
  </si>
  <si>
    <t>Porcentaje de personas que acuden a los servicios ofrecidos por el Departamento de Idiomas</t>
  </si>
  <si>
    <t>Conservación y Mantenimiento del Centro de Convenciones de Morelia</t>
  </si>
  <si>
    <t>Mantenimientos realizados</t>
  </si>
  <si>
    <t>Mantenimiento</t>
  </si>
  <si>
    <t>PICNIC´S</t>
  </si>
  <si>
    <t>Porcentaje del avance de picnic´s realizados respecto a los proyectados en el ejercicio</t>
  </si>
  <si>
    <t>Evento</t>
  </si>
  <si>
    <t xml:space="preserve">Administración de Recursos </t>
  </si>
  <si>
    <t>Elaboración de Declaraciones de Impuestos</t>
  </si>
  <si>
    <t>Declaración</t>
  </si>
  <si>
    <t>Elaboración de Estados Financieros</t>
  </si>
  <si>
    <t>Informe</t>
  </si>
  <si>
    <t>Elaboración de Nóminas y timbrado ante SHCP</t>
  </si>
  <si>
    <t>Nómina</t>
  </si>
  <si>
    <t>Elaboración de Reporte de Programa Operativo</t>
  </si>
  <si>
    <t>Reporte</t>
  </si>
  <si>
    <t xml:space="preserve">DISMINUCIÓN </t>
  </si>
  <si>
    <t>REVISÓ</t>
  </si>
  <si>
    <t>AUTORIZÓ</t>
  </si>
  <si>
    <t>_____________________________________________</t>
  </si>
  <si>
    <t>_________________________________________</t>
  </si>
  <si>
    <t>C.P. ANA ISABEL HINOJOSA FLORES</t>
  </si>
  <si>
    <t>DRA. LILIANA GIL GARCÍA</t>
  </si>
  <si>
    <t>DELEGADA ADMINISTRATIVA</t>
  </si>
  <si>
    <t>DIRECTORA GENERAL</t>
  </si>
  <si>
    <t>ELABORARON Y RESPONSABLES DE ÁREAS DE APLICACIÓN</t>
  </si>
  <si>
    <t>_________________________________
L.R.C.I. ALBERTO BLANCO BLANCO</t>
  </si>
  <si>
    <t>____________________________
ING. RAUL CONTRERAS PEREZ</t>
  </si>
  <si>
    <t xml:space="preserve">____________________________
LIC. ANA CECILIA MARTÍNEZ ÁNGELES
</t>
  </si>
  <si>
    <t>____________________________
LIC. MÓNICA RESÉNDIZ MORENO</t>
  </si>
  <si>
    <t>______________________________
BIÓL. CRISTÓBAL MÉNDEZ SANTÍZ</t>
  </si>
  <si>
    <t>SUBDIRECTOR DE MERCADOTECNIA Y COMERCIALIZACIÓN</t>
  </si>
  <si>
    <t>SUBDIRECTOR DE OPERACIÓN</t>
  </si>
  <si>
    <t>JEFA DEL DEPARTAMENTO DE PLANETARIO</t>
  </si>
  <si>
    <t>JEFA DEL DEPARTAMENTO DE CIENCIAS E IDIOMAS</t>
  </si>
  <si>
    <t>JEFE DEL DEPARTAMENTO DE ORQUIDARIO</t>
  </si>
  <si>
    <r>
      <rPr>
        <b/>
        <sz val="14"/>
        <color theme="1"/>
        <rFont val="Arial Narrow"/>
        <family val="2"/>
      </rPr>
      <t>A</t>
    </r>
    <r>
      <rPr>
        <b/>
        <sz val="12"/>
        <color theme="1"/>
        <rFont val="Arial Narrow"/>
        <family val="2"/>
      </rPr>
      <t xml:space="preserve">VANCE DEL </t>
    </r>
    <r>
      <rPr>
        <b/>
        <sz val="14"/>
        <color theme="1"/>
        <rFont val="Arial Narrow"/>
        <family val="2"/>
      </rPr>
      <t>P</t>
    </r>
    <r>
      <rPr>
        <b/>
        <sz val="12"/>
        <color theme="1"/>
        <rFont val="Arial Narrow"/>
        <family val="2"/>
      </rPr>
      <t xml:space="preserve">ROGRAMA </t>
    </r>
    <r>
      <rPr>
        <b/>
        <sz val="14"/>
        <color theme="1"/>
        <rFont val="Arial Narrow"/>
        <family val="2"/>
      </rPr>
      <t>O</t>
    </r>
    <r>
      <rPr>
        <b/>
        <sz val="12"/>
        <color theme="1"/>
        <rFont val="Arial Narrow"/>
        <family val="2"/>
      </rPr>
      <t xml:space="preserve">PERATIVO </t>
    </r>
    <r>
      <rPr>
        <b/>
        <sz val="14"/>
        <color theme="1"/>
        <rFont val="Arial Narrow"/>
        <family val="2"/>
      </rPr>
      <t>A</t>
    </r>
    <r>
      <rPr>
        <b/>
        <sz val="12"/>
        <color theme="1"/>
        <rFont val="Arial Narrow"/>
        <family val="2"/>
      </rPr>
      <t xml:space="preserve">NUAL </t>
    </r>
    <r>
      <rPr>
        <b/>
        <sz val="14"/>
        <color theme="1"/>
        <rFont val="Arial Narrow"/>
        <family val="2"/>
      </rPr>
      <t>2025</t>
    </r>
  </si>
  <si>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ENTRO DE </t>
    </r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ONVENCIONES DE </t>
    </r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>ORELIA</t>
    </r>
  </si>
  <si>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 xml:space="preserve">ES QUE SE </t>
    </r>
    <r>
      <rPr>
        <b/>
        <sz val="14"/>
        <color theme="1"/>
        <rFont val="Arial Narrow"/>
        <family val="2"/>
      </rPr>
      <t>R</t>
    </r>
    <r>
      <rPr>
        <b/>
        <sz val="12"/>
        <color theme="1"/>
        <rFont val="Arial Narrow"/>
        <family val="2"/>
      </rPr>
      <t xml:space="preserve">EPORTA: </t>
    </r>
    <r>
      <rPr>
        <b/>
        <sz val="14"/>
        <color theme="1"/>
        <rFont val="Arial Narrow"/>
        <family val="2"/>
      </rPr>
      <t>E</t>
    </r>
    <r>
      <rPr>
        <b/>
        <sz val="12"/>
        <color theme="1"/>
        <rFont val="Arial Narrow"/>
        <family val="2"/>
      </rPr>
      <t>NERO</t>
    </r>
  </si>
  <si>
    <t>DIFERENCIA DE UNIDADES</t>
  </si>
  <si>
    <t>POR ALC</t>
  </si>
  <si>
    <t>METAS CALENDARIZADAS POR MES</t>
  </si>
  <si>
    <t>%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</si>
  <si>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</si>
  <si>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</si>
  <si>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</si>
  <si>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</si>
  <si>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</si>
  <si>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</si>
  <si>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</si>
  <si>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</si>
  <si>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</si>
  <si>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</si>
  <si>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</si>
  <si>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</si>
  <si>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LIC. GUSTAVO ADOLFO MENDOZA GARCÍA</t>
  </si>
  <si>
    <t>LIC. OSCAR CELIS SILVA</t>
  </si>
  <si>
    <t>DIRECTOR GENERAL</t>
  </si>
  <si>
    <t>AVANCE DEL PROGRAMA OPERATIVO ANUAL 2025</t>
  </si>
  <si>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ENTRO DE </t>
    </r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ONVENCIONES DE </t>
    </r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>ORELIA</t>
    </r>
  </si>
  <si>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 xml:space="preserve">ES QUE SE </t>
    </r>
    <r>
      <rPr>
        <b/>
        <sz val="14"/>
        <color theme="1"/>
        <rFont val="Arial Narrow"/>
        <family val="2"/>
      </rPr>
      <t>R</t>
    </r>
    <r>
      <rPr>
        <b/>
        <sz val="12"/>
        <color theme="1"/>
        <rFont val="Arial Narrow"/>
        <family val="2"/>
      </rPr>
      <t>EPORTA: FEBRERO</t>
    </r>
  </si>
  <si>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ENTRO DE </t>
    </r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ONVENCIONES DE </t>
    </r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>ORELIA</t>
    </r>
  </si>
  <si>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 xml:space="preserve">ES QUE SE </t>
    </r>
    <r>
      <rPr>
        <b/>
        <sz val="14"/>
        <color theme="1"/>
        <rFont val="Arial Narrow"/>
        <family val="2"/>
      </rPr>
      <t>R</t>
    </r>
    <r>
      <rPr>
        <b/>
        <sz val="12"/>
        <color theme="1"/>
        <rFont val="Arial Narrow"/>
        <family val="2"/>
      </rPr>
      <t>EPORTA: MARZO</t>
    </r>
  </si>
  <si>
    <t>Número de eventos realizados en el Centro de Convenciones de Morelia</t>
  </si>
  <si>
    <r>
      <rPr>
        <sz val="9"/>
        <color theme="1"/>
        <rFont val="Arial Narrow"/>
        <family val="2"/>
      </rPr>
      <t>Eventos</t>
    </r>
    <r>
      <rPr>
        <b/>
        <sz val="9"/>
        <color theme="1"/>
        <rFont val="Arial Narrow"/>
        <family val="2"/>
      </rPr>
      <t xml:space="preserve"> </t>
    </r>
  </si>
  <si>
    <t>Adquisición de vehículos para los servicios contratados de cocina</t>
  </si>
  <si>
    <t xml:space="preserve">Compra de vehículos </t>
  </si>
  <si>
    <t>Vehículo</t>
  </si>
  <si>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ENTRO DE </t>
    </r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ONVENCIONES DE </t>
    </r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>ORELIA</t>
    </r>
  </si>
  <si>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 xml:space="preserve">ES QUE SE </t>
    </r>
    <r>
      <rPr>
        <b/>
        <sz val="14"/>
        <color theme="1"/>
        <rFont val="Arial Narrow"/>
        <family val="2"/>
      </rPr>
      <t>R</t>
    </r>
    <r>
      <rPr>
        <b/>
        <sz val="12"/>
        <color theme="1"/>
        <rFont val="Arial Narrow"/>
        <family val="2"/>
      </rPr>
      <t>EPORTA: ABRIL</t>
    </r>
  </si>
  <si>
    <r>
      <rPr>
        <b/>
        <sz val="14"/>
        <color theme="1"/>
        <rFont val="Arial Narrow"/>
        <family val="2"/>
      </rPr>
      <t>A</t>
    </r>
    <r>
      <rPr>
        <b/>
        <sz val="12"/>
        <color theme="1"/>
        <rFont val="Arial Narrow"/>
        <family val="2"/>
      </rPr>
      <t xml:space="preserve">VANCE DEL </t>
    </r>
    <r>
      <rPr>
        <b/>
        <sz val="14"/>
        <color theme="1"/>
        <rFont val="Arial Narrow"/>
        <family val="2"/>
      </rPr>
      <t>P</t>
    </r>
    <r>
      <rPr>
        <b/>
        <sz val="12"/>
        <color theme="1"/>
        <rFont val="Arial Narrow"/>
        <family val="2"/>
      </rPr>
      <t xml:space="preserve">ROGRAMA </t>
    </r>
    <r>
      <rPr>
        <b/>
        <sz val="14"/>
        <color theme="1"/>
        <rFont val="Arial Narrow"/>
        <family val="2"/>
      </rPr>
      <t>O</t>
    </r>
    <r>
      <rPr>
        <b/>
        <sz val="12"/>
        <color theme="1"/>
        <rFont val="Arial Narrow"/>
        <family val="2"/>
      </rPr>
      <t xml:space="preserve">PERATIVO </t>
    </r>
    <r>
      <rPr>
        <b/>
        <sz val="14"/>
        <color theme="1"/>
        <rFont val="Arial Narrow"/>
        <family val="2"/>
      </rPr>
      <t>A</t>
    </r>
    <r>
      <rPr>
        <b/>
        <sz val="12"/>
        <color theme="1"/>
        <rFont val="Arial Narrow"/>
        <family val="2"/>
      </rPr>
      <t xml:space="preserve">NUAL </t>
    </r>
    <r>
      <rPr>
        <b/>
        <sz val="14"/>
        <color theme="1"/>
        <rFont val="Arial Narrow"/>
        <family val="2"/>
      </rPr>
      <t>2025</t>
    </r>
  </si>
  <si>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ENTRO DE </t>
    </r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ONVENCIONES DE </t>
    </r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>ORELIA</t>
    </r>
  </si>
  <si>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 xml:space="preserve">ES QUE SE </t>
    </r>
    <r>
      <rPr>
        <b/>
        <sz val="14"/>
        <color theme="1"/>
        <rFont val="Arial Narrow"/>
        <family val="2"/>
      </rPr>
      <t>R</t>
    </r>
    <r>
      <rPr>
        <b/>
        <sz val="12"/>
        <color theme="1"/>
        <rFont val="Arial Narrow"/>
        <family val="2"/>
      </rPr>
      <t>EPORTA: ACUMULADO A MAYO</t>
    </r>
  </si>
  <si>
    <t>ALC ANUAL</t>
  </si>
  <si>
    <r>
      <rPr>
        <b/>
        <sz val="14"/>
        <color theme="1"/>
        <rFont val="Arial Narrow"/>
        <family val="2"/>
      </rPr>
      <t>A</t>
    </r>
    <r>
      <rPr>
        <b/>
        <sz val="12"/>
        <color theme="1"/>
        <rFont val="Arial Narrow"/>
        <family val="2"/>
      </rPr>
      <t xml:space="preserve">VANCE DEL </t>
    </r>
    <r>
      <rPr>
        <b/>
        <sz val="14"/>
        <color theme="1"/>
        <rFont val="Arial Narrow"/>
        <family val="2"/>
      </rPr>
      <t>P</t>
    </r>
    <r>
      <rPr>
        <b/>
        <sz val="12"/>
        <color theme="1"/>
        <rFont val="Arial Narrow"/>
        <family val="2"/>
      </rPr>
      <t xml:space="preserve">ROGRAMA </t>
    </r>
    <r>
      <rPr>
        <b/>
        <sz val="14"/>
        <color theme="1"/>
        <rFont val="Arial Narrow"/>
        <family val="2"/>
      </rPr>
      <t>O</t>
    </r>
    <r>
      <rPr>
        <b/>
        <sz val="12"/>
        <color theme="1"/>
        <rFont val="Arial Narrow"/>
        <family val="2"/>
      </rPr>
      <t xml:space="preserve">PERATIVO </t>
    </r>
    <r>
      <rPr>
        <b/>
        <sz val="14"/>
        <color theme="1"/>
        <rFont val="Arial Narrow"/>
        <family val="2"/>
      </rPr>
      <t>A</t>
    </r>
    <r>
      <rPr>
        <b/>
        <sz val="12"/>
        <color theme="1"/>
        <rFont val="Arial Narrow"/>
        <family val="2"/>
      </rPr>
      <t xml:space="preserve">NUAL </t>
    </r>
    <r>
      <rPr>
        <b/>
        <sz val="14"/>
        <color theme="1"/>
        <rFont val="Arial Narrow"/>
        <family val="2"/>
      </rPr>
      <t>2025</t>
    </r>
  </si>
  <si>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ENTRO DE </t>
    </r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ONVENCIONES DE </t>
    </r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>ORELIA</t>
    </r>
  </si>
  <si>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 xml:space="preserve">ES QUE SE </t>
    </r>
    <r>
      <rPr>
        <b/>
        <sz val="14"/>
        <color theme="1"/>
        <rFont val="Arial Narrow"/>
        <family val="2"/>
      </rPr>
      <t>R</t>
    </r>
    <r>
      <rPr>
        <b/>
        <sz val="12"/>
        <color theme="1"/>
        <rFont val="Arial Narrow"/>
        <family val="2"/>
      </rPr>
      <t>EPORTA: ACUMULADO A MAYO</t>
    </r>
  </si>
  <si>
    <t xml:space="preserve">PROG
ANUAL
</t>
  </si>
  <si>
    <t>ALC A MAYO</t>
  </si>
  <si>
    <r>
      <rPr>
        <sz val="9"/>
        <color theme="1"/>
        <rFont val="Arial Narrow"/>
        <family val="2"/>
      </rPr>
      <t>Eventos</t>
    </r>
    <r>
      <rPr>
        <b/>
        <sz val="9"/>
        <color theme="1"/>
        <rFont val="Arial Narrow"/>
        <family val="2"/>
      </rPr>
      <t xml:space="preserve"> </t>
    </r>
  </si>
  <si>
    <r>
      <rPr>
        <b/>
        <sz val="14"/>
        <color theme="1"/>
        <rFont val="Arial Narrow"/>
        <family val="2"/>
      </rPr>
      <t>A</t>
    </r>
    <r>
      <rPr>
        <b/>
        <sz val="12"/>
        <color theme="1"/>
        <rFont val="Arial Narrow"/>
        <family val="2"/>
      </rPr>
      <t xml:space="preserve">VANCE DEL </t>
    </r>
    <r>
      <rPr>
        <b/>
        <sz val="14"/>
        <color theme="1"/>
        <rFont val="Arial Narrow"/>
        <family val="2"/>
      </rPr>
      <t>P</t>
    </r>
    <r>
      <rPr>
        <b/>
        <sz val="12"/>
        <color theme="1"/>
        <rFont val="Arial Narrow"/>
        <family val="2"/>
      </rPr>
      <t xml:space="preserve">ROGRAMA </t>
    </r>
    <r>
      <rPr>
        <b/>
        <sz val="14"/>
        <color theme="1"/>
        <rFont val="Arial Narrow"/>
        <family val="2"/>
      </rPr>
      <t>O</t>
    </r>
    <r>
      <rPr>
        <b/>
        <sz val="12"/>
        <color theme="1"/>
        <rFont val="Arial Narrow"/>
        <family val="2"/>
      </rPr>
      <t xml:space="preserve">PERATIVO </t>
    </r>
    <r>
      <rPr>
        <b/>
        <sz val="14"/>
        <color theme="1"/>
        <rFont val="Arial Narrow"/>
        <family val="2"/>
      </rPr>
      <t>A</t>
    </r>
    <r>
      <rPr>
        <b/>
        <sz val="12"/>
        <color theme="1"/>
        <rFont val="Arial Narrow"/>
        <family val="2"/>
      </rPr>
      <t xml:space="preserve">NUAL </t>
    </r>
    <r>
      <rPr>
        <b/>
        <sz val="14"/>
        <color theme="1"/>
        <rFont val="Arial Narrow"/>
        <family val="2"/>
      </rPr>
      <t>2025</t>
    </r>
  </si>
  <si>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ENTRO DE </t>
    </r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ONVENCIONES DE </t>
    </r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>ORELIA</t>
    </r>
  </si>
  <si>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 xml:space="preserve">ES QUE SE </t>
    </r>
    <r>
      <rPr>
        <b/>
        <sz val="14"/>
        <color theme="1"/>
        <rFont val="Arial Narrow"/>
        <family val="2"/>
      </rPr>
      <t>R</t>
    </r>
    <r>
      <rPr>
        <b/>
        <sz val="12"/>
        <color theme="1"/>
        <rFont val="Arial Narrow"/>
        <family val="2"/>
      </rPr>
      <t>EPORTA: ACUMULADO A JUNIO</t>
    </r>
  </si>
  <si>
    <r>
      <rPr>
        <b/>
        <sz val="14"/>
        <color theme="1"/>
        <rFont val="Arial Narrow"/>
        <family val="2"/>
      </rPr>
      <t>A</t>
    </r>
    <r>
      <rPr>
        <b/>
        <sz val="12"/>
        <color theme="1"/>
        <rFont val="Arial Narrow"/>
        <family val="2"/>
      </rPr>
      <t xml:space="preserve">VANCE DEL </t>
    </r>
    <r>
      <rPr>
        <b/>
        <sz val="14"/>
        <color theme="1"/>
        <rFont val="Arial Narrow"/>
        <family val="2"/>
      </rPr>
      <t>P</t>
    </r>
    <r>
      <rPr>
        <b/>
        <sz val="12"/>
        <color theme="1"/>
        <rFont val="Arial Narrow"/>
        <family val="2"/>
      </rPr>
      <t xml:space="preserve">ROGRAMA </t>
    </r>
    <r>
      <rPr>
        <b/>
        <sz val="14"/>
        <color theme="1"/>
        <rFont val="Arial Narrow"/>
        <family val="2"/>
      </rPr>
      <t>O</t>
    </r>
    <r>
      <rPr>
        <b/>
        <sz val="12"/>
        <color theme="1"/>
        <rFont val="Arial Narrow"/>
        <family val="2"/>
      </rPr>
      <t xml:space="preserve">PERATIVO </t>
    </r>
    <r>
      <rPr>
        <b/>
        <sz val="14"/>
        <color theme="1"/>
        <rFont val="Arial Narrow"/>
        <family val="2"/>
      </rPr>
      <t>A</t>
    </r>
    <r>
      <rPr>
        <b/>
        <sz val="12"/>
        <color theme="1"/>
        <rFont val="Arial Narrow"/>
        <family val="2"/>
      </rPr>
      <t xml:space="preserve">NUAL </t>
    </r>
    <r>
      <rPr>
        <b/>
        <sz val="14"/>
        <color theme="1"/>
        <rFont val="Arial Narrow"/>
        <family val="2"/>
      </rPr>
      <t>2025</t>
    </r>
  </si>
  <si>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ENTRO DE </t>
    </r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ONVENCIONES DE </t>
    </r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>ORELIA</t>
    </r>
  </si>
  <si>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 xml:space="preserve">ES QUE SE </t>
    </r>
    <r>
      <rPr>
        <b/>
        <sz val="14"/>
        <color theme="1"/>
        <rFont val="Arial Narrow"/>
        <family val="2"/>
      </rPr>
      <t>R</t>
    </r>
    <r>
      <rPr>
        <b/>
        <sz val="12"/>
        <color theme="1"/>
        <rFont val="Arial Narrow"/>
        <family val="2"/>
      </rPr>
      <t>EPORTA: ACUMULADO A JULIO</t>
    </r>
  </si>
  <si>
    <r>
      <rPr>
        <b/>
        <sz val="14"/>
        <color theme="1"/>
        <rFont val="Arial Narrow"/>
        <family val="2"/>
      </rPr>
      <t>A</t>
    </r>
    <r>
      <rPr>
        <b/>
        <sz val="12"/>
        <color theme="1"/>
        <rFont val="Arial Narrow"/>
        <family val="2"/>
      </rPr>
      <t xml:space="preserve">VANCE DEL </t>
    </r>
    <r>
      <rPr>
        <b/>
        <sz val="14"/>
        <color theme="1"/>
        <rFont val="Arial Narrow"/>
        <family val="2"/>
      </rPr>
      <t>P</t>
    </r>
    <r>
      <rPr>
        <b/>
        <sz val="12"/>
        <color theme="1"/>
        <rFont val="Arial Narrow"/>
        <family val="2"/>
      </rPr>
      <t xml:space="preserve">ROGRAMA </t>
    </r>
    <r>
      <rPr>
        <b/>
        <sz val="14"/>
        <color theme="1"/>
        <rFont val="Arial Narrow"/>
        <family val="2"/>
      </rPr>
      <t>O</t>
    </r>
    <r>
      <rPr>
        <b/>
        <sz val="12"/>
        <color theme="1"/>
        <rFont val="Arial Narrow"/>
        <family val="2"/>
      </rPr>
      <t xml:space="preserve">PERATIVO </t>
    </r>
    <r>
      <rPr>
        <b/>
        <sz val="14"/>
        <color theme="1"/>
        <rFont val="Arial Narrow"/>
        <family val="2"/>
      </rPr>
      <t>A</t>
    </r>
    <r>
      <rPr>
        <b/>
        <sz val="12"/>
        <color theme="1"/>
        <rFont val="Arial Narrow"/>
        <family val="2"/>
      </rPr>
      <t xml:space="preserve">NUAL </t>
    </r>
    <r>
      <rPr>
        <b/>
        <sz val="14"/>
        <color theme="1"/>
        <rFont val="Arial Narrow"/>
        <family val="2"/>
      </rPr>
      <t>2025</t>
    </r>
  </si>
  <si>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ENTRO DE </t>
    </r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ONVENCIONES DE </t>
    </r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>ORELIA</t>
    </r>
  </si>
  <si>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 xml:space="preserve">ES QUE SE </t>
    </r>
    <r>
      <rPr>
        <b/>
        <sz val="14"/>
        <color theme="1"/>
        <rFont val="Arial Narrow"/>
        <family val="2"/>
      </rPr>
      <t>R</t>
    </r>
    <r>
      <rPr>
        <b/>
        <sz val="12"/>
        <color theme="1"/>
        <rFont val="Arial Narrow"/>
        <family val="2"/>
      </rPr>
      <t>EPORTA: ACUMULADO A AGOSTO</t>
    </r>
  </si>
  <si>
    <r>
      <rPr>
        <b/>
        <sz val="14"/>
        <color theme="1"/>
        <rFont val="Arial Narrow"/>
        <family val="2"/>
      </rPr>
      <t>A</t>
    </r>
    <r>
      <rPr>
        <b/>
        <sz val="12"/>
        <color theme="1"/>
        <rFont val="Arial Narrow"/>
        <family val="2"/>
      </rPr>
      <t xml:space="preserve">VANCE DEL </t>
    </r>
    <r>
      <rPr>
        <b/>
        <sz val="14"/>
        <color theme="1"/>
        <rFont val="Arial Narrow"/>
        <family val="2"/>
      </rPr>
      <t>P</t>
    </r>
    <r>
      <rPr>
        <b/>
        <sz val="12"/>
        <color theme="1"/>
        <rFont val="Arial Narrow"/>
        <family val="2"/>
      </rPr>
      <t xml:space="preserve">ROGRAMA </t>
    </r>
    <r>
      <rPr>
        <b/>
        <sz val="14"/>
        <color theme="1"/>
        <rFont val="Arial Narrow"/>
        <family val="2"/>
      </rPr>
      <t>O</t>
    </r>
    <r>
      <rPr>
        <b/>
        <sz val="12"/>
        <color theme="1"/>
        <rFont val="Arial Narrow"/>
        <family val="2"/>
      </rPr>
      <t xml:space="preserve">PERATIVO </t>
    </r>
    <r>
      <rPr>
        <b/>
        <sz val="14"/>
        <color theme="1"/>
        <rFont val="Arial Narrow"/>
        <family val="2"/>
      </rPr>
      <t>A</t>
    </r>
    <r>
      <rPr>
        <b/>
        <sz val="12"/>
        <color theme="1"/>
        <rFont val="Arial Narrow"/>
        <family val="2"/>
      </rPr>
      <t xml:space="preserve">NUAL </t>
    </r>
    <r>
      <rPr>
        <b/>
        <sz val="14"/>
        <color theme="1"/>
        <rFont val="Arial Narrow"/>
        <family val="2"/>
      </rPr>
      <t>2025</t>
    </r>
  </si>
  <si>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ENTRO DE </t>
    </r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ONVENCIONES DE </t>
    </r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>ORELIA</t>
    </r>
  </si>
  <si>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 xml:space="preserve">ES QUE SE </t>
    </r>
    <r>
      <rPr>
        <b/>
        <sz val="14"/>
        <color theme="1"/>
        <rFont val="Arial Narrow"/>
        <family val="2"/>
      </rPr>
      <t>R</t>
    </r>
    <r>
      <rPr>
        <b/>
        <sz val="12"/>
        <color theme="1"/>
        <rFont val="Arial Narrow"/>
        <family val="2"/>
      </rPr>
      <t>EPORTA: ACUMULADO A SEPTIEMBRE</t>
    </r>
  </si>
  <si>
    <r>
      <rPr>
        <b/>
        <sz val="14"/>
        <color theme="1"/>
        <rFont val="Arial Narrow"/>
        <family val="2"/>
      </rPr>
      <t>A</t>
    </r>
    <r>
      <rPr>
        <b/>
        <sz val="12"/>
        <color theme="1"/>
        <rFont val="Arial Narrow"/>
        <family val="2"/>
      </rPr>
      <t xml:space="preserve">VANCE DEL </t>
    </r>
    <r>
      <rPr>
        <b/>
        <sz val="14"/>
        <color theme="1"/>
        <rFont val="Arial Narrow"/>
        <family val="2"/>
      </rPr>
      <t>P</t>
    </r>
    <r>
      <rPr>
        <b/>
        <sz val="12"/>
        <color theme="1"/>
        <rFont val="Arial Narrow"/>
        <family val="2"/>
      </rPr>
      <t xml:space="preserve">ROGRAMA </t>
    </r>
    <r>
      <rPr>
        <b/>
        <sz val="14"/>
        <color theme="1"/>
        <rFont val="Arial Narrow"/>
        <family val="2"/>
      </rPr>
      <t>O</t>
    </r>
    <r>
      <rPr>
        <b/>
        <sz val="12"/>
        <color theme="1"/>
        <rFont val="Arial Narrow"/>
        <family val="2"/>
      </rPr>
      <t xml:space="preserve">PERATIVO </t>
    </r>
    <r>
      <rPr>
        <b/>
        <sz val="14"/>
        <color theme="1"/>
        <rFont val="Arial Narrow"/>
        <family val="2"/>
      </rPr>
      <t>A</t>
    </r>
    <r>
      <rPr>
        <b/>
        <sz val="12"/>
        <color theme="1"/>
        <rFont val="Arial Narrow"/>
        <family val="2"/>
      </rPr>
      <t xml:space="preserve">NUAL </t>
    </r>
    <r>
      <rPr>
        <b/>
        <sz val="14"/>
        <color theme="1"/>
        <rFont val="Arial Narrow"/>
        <family val="2"/>
      </rPr>
      <t>2025</t>
    </r>
  </si>
  <si>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ENTRO DE </t>
    </r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ONVENCIONES DE </t>
    </r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>ORELIA</t>
    </r>
  </si>
  <si>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 xml:space="preserve">ES QUE SE </t>
    </r>
    <r>
      <rPr>
        <b/>
        <sz val="14"/>
        <color theme="1"/>
        <rFont val="Arial Narrow"/>
        <family val="2"/>
      </rPr>
      <t>R</t>
    </r>
    <r>
      <rPr>
        <b/>
        <sz val="12"/>
        <color theme="1"/>
        <rFont val="Arial Narrow"/>
        <family val="2"/>
      </rPr>
      <t>EPORTA: ACUMULADO A OCTUBRE</t>
    </r>
  </si>
  <si>
    <r>
      <rPr>
        <b/>
        <sz val="14"/>
        <color theme="1"/>
        <rFont val="Arial Narrow"/>
        <family val="2"/>
      </rPr>
      <t>A</t>
    </r>
    <r>
      <rPr>
        <b/>
        <sz val="12"/>
        <color theme="1"/>
        <rFont val="Arial Narrow"/>
        <family val="2"/>
      </rPr>
      <t xml:space="preserve">VANCE DEL </t>
    </r>
    <r>
      <rPr>
        <b/>
        <sz val="14"/>
        <color theme="1"/>
        <rFont val="Arial Narrow"/>
        <family val="2"/>
      </rPr>
      <t>P</t>
    </r>
    <r>
      <rPr>
        <b/>
        <sz val="12"/>
        <color theme="1"/>
        <rFont val="Arial Narrow"/>
        <family val="2"/>
      </rPr>
      <t xml:space="preserve">ROGRAMA </t>
    </r>
    <r>
      <rPr>
        <b/>
        <sz val="14"/>
        <color theme="1"/>
        <rFont val="Arial Narrow"/>
        <family val="2"/>
      </rPr>
      <t>O</t>
    </r>
    <r>
      <rPr>
        <b/>
        <sz val="12"/>
        <color theme="1"/>
        <rFont val="Arial Narrow"/>
        <family val="2"/>
      </rPr>
      <t xml:space="preserve">PERATIVO </t>
    </r>
    <r>
      <rPr>
        <b/>
        <sz val="14"/>
        <color theme="1"/>
        <rFont val="Arial Narrow"/>
        <family val="2"/>
      </rPr>
      <t>A</t>
    </r>
    <r>
      <rPr>
        <b/>
        <sz val="12"/>
        <color theme="1"/>
        <rFont val="Arial Narrow"/>
        <family val="2"/>
      </rPr>
      <t xml:space="preserve">NUAL </t>
    </r>
    <r>
      <rPr>
        <b/>
        <sz val="14"/>
        <color theme="1"/>
        <rFont val="Arial Narrow"/>
        <family val="2"/>
      </rPr>
      <t>2025</t>
    </r>
  </si>
  <si>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ENTRO DE </t>
    </r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ONVENCIONES DE </t>
    </r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>ORELIA</t>
    </r>
  </si>
  <si>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 xml:space="preserve">ES QUE SE </t>
    </r>
    <r>
      <rPr>
        <b/>
        <sz val="14"/>
        <color theme="1"/>
        <rFont val="Arial Narrow"/>
        <family val="2"/>
      </rPr>
      <t>R</t>
    </r>
    <r>
      <rPr>
        <b/>
        <sz val="12"/>
        <color theme="1"/>
        <rFont val="Arial Narrow"/>
        <family val="2"/>
      </rPr>
      <t>EPORTA: ACUMULADO A NOVIEMBRE</t>
    </r>
  </si>
  <si>
    <r>
      <rPr>
        <b/>
        <sz val="14"/>
        <color theme="1"/>
        <rFont val="Arial Narrow"/>
        <family val="2"/>
      </rPr>
      <t>A</t>
    </r>
    <r>
      <rPr>
        <b/>
        <sz val="12"/>
        <color theme="1"/>
        <rFont val="Arial Narrow"/>
        <family val="2"/>
      </rPr>
      <t xml:space="preserve">VANCE DEL </t>
    </r>
    <r>
      <rPr>
        <b/>
        <sz val="14"/>
        <color theme="1"/>
        <rFont val="Arial Narrow"/>
        <family val="2"/>
      </rPr>
      <t>P</t>
    </r>
    <r>
      <rPr>
        <b/>
        <sz val="12"/>
        <color theme="1"/>
        <rFont val="Arial Narrow"/>
        <family val="2"/>
      </rPr>
      <t xml:space="preserve">ROGRAMA </t>
    </r>
    <r>
      <rPr>
        <b/>
        <sz val="14"/>
        <color theme="1"/>
        <rFont val="Arial Narrow"/>
        <family val="2"/>
      </rPr>
      <t>O</t>
    </r>
    <r>
      <rPr>
        <b/>
        <sz val="12"/>
        <color theme="1"/>
        <rFont val="Arial Narrow"/>
        <family val="2"/>
      </rPr>
      <t xml:space="preserve">PERATIVO </t>
    </r>
    <r>
      <rPr>
        <b/>
        <sz val="14"/>
        <color theme="1"/>
        <rFont val="Arial Narrow"/>
        <family val="2"/>
      </rPr>
      <t>A</t>
    </r>
    <r>
      <rPr>
        <b/>
        <sz val="12"/>
        <color theme="1"/>
        <rFont val="Arial Narrow"/>
        <family val="2"/>
      </rPr>
      <t xml:space="preserve">NUAL </t>
    </r>
    <r>
      <rPr>
        <b/>
        <sz val="14"/>
        <color theme="1"/>
        <rFont val="Arial Narrow"/>
        <family val="2"/>
      </rPr>
      <t>2025</t>
    </r>
  </si>
  <si>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ENTRO DE </t>
    </r>
    <r>
      <rPr>
        <b/>
        <sz val="14"/>
        <color theme="1"/>
        <rFont val="Arial Narrow"/>
        <family val="2"/>
      </rPr>
      <t>C</t>
    </r>
    <r>
      <rPr>
        <b/>
        <sz val="12"/>
        <color theme="1"/>
        <rFont val="Arial Narrow"/>
        <family val="2"/>
      </rPr>
      <t xml:space="preserve">ONVENCIONES DE </t>
    </r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>ORELIA</t>
    </r>
  </si>
  <si>
    <r>
      <rPr>
        <b/>
        <sz val="14"/>
        <color theme="1"/>
        <rFont val="Arial Narrow"/>
        <family val="2"/>
      </rPr>
      <t>M</t>
    </r>
    <r>
      <rPr>
        <b/>
        <sz val="12"/>
        <color theme="1"/>
        <rFont val="Arial Narrow"/>
        <family val="2"/>
      </rPr>
      <t xml:space="preserve">ES QUE SE </t>
    </r>
    <r>
      <rPr>
        <b/>
        <sz val="14"/>
        <color theme="1"/>
        <rFont val="Arial Narrow"/>
        <family val="2"/>
      </rPr>
      <t>R</t>
    </r>
    <r>
      <rPr>
        <b/>
        <sz val="12"/>
        <color theme="1"/>
        <rFont val="Arial Narrow"/>
        <family val="2"/>
      </rPr>
      <t>EPORTA: ACUMULADO A DICIEMBRE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</si>
</sst>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color rgb="FF000000"/>
      <name val="Calibri"/>
      <scheme val="minor"/>
    </font>
    <font>
      <b/>
      <sz val="13"/>
      <color theme="1"/>
      <name val="Arial Black"/>
      <family val="2"/>
    </font>
    <font>
      <sz val="10"/>
      <name val="Calibri"/>
      <family val="2"/>
    </font>
    <font>
      <b/>
      <sz val="12"/>
      <color theme="1"/>
      <name val="Arial"/>
      <family val="2"/>
    </font>
    <font>
      <b/>
      <sz val="9"/>
      <color theme="1"/>
      <name val="Arial Narrow"/>
      <family val="2"/>
    </font>
    <font>
      <b/>
      <sz val="8"/>
      <color theme="1"/>
      <name val="Arial Narrow"/>
      <family val="2"/>
    </font>
    <font>
      <sz val="9"/>
      <color theme="1"/>
      <name val="Arial Narrow"/>
      <family val="2"/>
    </font>
    <font>
      <sz val="10"/>
      <color theme="1"/>
      <name val="Arial"/>
      <family val="2"/>
    </font>
    <font>
      <sz val="9"/>
      <color rgb="FF000000"/>
      <name val="Arial Narrow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theme="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b/>
      <sz val="14"/>
      <color theme="1"/>
      <name val="Arial Narrow"/>
      <family val="2"/>
    </font>
    <font>
      <sz val="10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  <fill>
      <patternFill patternType="solid">
        <fgColor rgb="FFB4A7D6"/>
        <bgColor rgb="FFB4A7D6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  <fill>
      <patternFill patternType="solid">
        <fgColor rgb="FFCCCCCC"/>
        <bgColor rgb="FFCCCCCC"/>
      </patternFill>
    </fill>
    <fill>
      <patternFill patternType="solid">
        <fgColor rgb="FFB8CCE4"/>
        <bgColor rgb="FFB8CCE4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7">
    <xf numFmtId="0" fontId="0" fillId="0" borderId="0" xfId="0" applyFont="1" applyAlignment="1"/>
    <xf numFmtId="0" fontId="1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3" fontId="4" fillId="4" borderId="16" xfId="0" applyNumberFormat="1" applyFont="1" applyFill="1" applyBorder="1" applyAlignment="1">
      <alignment horizontal="center" vertical="center" wrapText="1"/>
    </xf>
    <xf numFmtId="3" fontId="4" fillId="5" borderId="16" xfId="0" applyNumberFormat="1" applyFont="1" applyFill="1" applyBorder="1" applyAlignment="1">
      <alignment horizontal="center" vertical="center" wrapText="1"/>
    </xf>
    <xf numFmtId="3" fontId="4" fillId="4" borderId="23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3" fontId="6" fillId="4" borderId="16" xfId="0" applyNumberFormat="1" applyFont="1" applyFill="1" applyBorder="1" applyAlignment="1">
      <alignment horizontal="center" vertical="center" wrapText="1"/>
    </xf>
    <xf numFmtId="3" fontId="6" fillId="0" borderId="16" xfId="0" applyNumberFormat="1" applyFont="1" applyBorder="1" applyAlignment="1">
      <alignment horizontal="center" vertical="center"/>
    </xf>
    <xf numFmtId="9" fontId="6" fillId="6" borderId="16" xfId="0" applyNumberFormat="1" applyFont="1" applyFill="1" applyBorder="1" applyAlignment="1">
      <alignment horizontal="center" vertical="center"/>
    </xf>
    <xf numFmtId="3" fontId="6" fillId="0" borderId="16" xfId="0" applyNumberFormat="1" applyFont="1" applyBorder="1" applyAlignment="1">
      <alignment horizontal="center" vertical="center"/>
    </xf>
    <xf numFmtId="3" fontId="6" fillId="5" borderId="16" xfId="0" applyNumberFormat="1" applyFont="1" applyFill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2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center" vertical="center" wrapText="1"/>
    </xf>
    <xf numFmtId="3" fontId="7" fillId="0" borderId="0" xfId="0" applyNumberFormat="1" applyFont="1"/>
    <xf numFmtId="0" fontId="9" fillId="0" borderId="0" xfId="0" applyFont="1"/>
    <xf numFmtId="0" fontId="10" fillId="0" borderId="0" xfId="0" applyFont="1"/>
    <xf numFmtId="0" fontId="6" fillId="0" borderId="16" xfId="0" applyFont="1" applyBorder="1" applyAlignment="1">
      <alignment horizontal="center" vertical="center"/>
    </xf>
    <xf numFmtId="0" fontId="6" fillId="5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3" fontId="6" fillId="4" borderId="16" xfId="0" applyNumberFormat="1" applyFont="1" applyFill="1" applyBorder="1" applyAlignment="1">
      <alignment horizontal="center" vertical="center" wrapText="1"/>
    </xf>
    <xf numFmtId="3" fontId="8" fillId="5" borderId="16" xfId="0" applyNumberFormat="1" applyFont="1" applyFill="1" applyBorder="1" applyAlignment="1">
      <alignment horizontal="center" vertical="center"/>
    </xf>
    <xf numFmtId="3" fontId="6" fillId="0" borderId="23" xfId="0" applyNumberFormat="1" applyFont="1" applyBorder="1" applyAlignment="1">
      <alignment horizontal="center" vertical="center"/>
    </xf>
    <xf numFmtId="0" fontId="8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7" borderId="2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3" fontId="6" fillId="8" borderId="29" xfId="0" applyNumberFormat="1" applyFont="1" applyFill="1" applyBorder="1" applyAlignment="1">
      <alignment horizontal="center" vertical="center" wrapText="1"/>
    </xf>
    <xf numFmtId="3" fontId="6" fillId="0" borderId="29" xfId="0" applyNumberFormat="1" applyFont="1" applyBorder="1" applyAlignment="1">
      <alignment horizontal="center" vertical="center"/>
    </xf>
    <xf numFmtId="3" fontId="6" fillId="5" borderId="29" xfId="0" applyNumberFormat="1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 wrapText="1"/>
    </xf>
    <xf numFmtId="3" fontId="4" fillId="4" borderId="31" xfId="0" applyNumberFormat="1" applyFont="1" applyFill="1" applyBorder="1" applyAlignment="1">
      <alignment horizontal="center" vertical="center"/>
    </xf>
    <xf numFmtId="3" fontId="4" fillId="4" borderId="32" xfId="0" applyNumberFormat="1" applyFont="1" applyFill="1" applyBorder="1" applyAlignment="1">
      <alignment horizontal="center" vertical="center"/>
    </xf>
    <xf numFmtId="10" fontId="4" fillId="4" borderId="32" xfId="0" applyNumberFormat="1" applyFont="1" applyFill="1" applyBorder="1" applyAlignment="1">
      <alignment horizontal="center" vertical="center"/>
    </xf>
    <xf numFmtId="3" fontId="4" fillId="5" borderId="32" xfId="0" applyNumberFormat="1" applyFont="1" applyFill="1" applyBorder="1" applyAlignment="1">
      <alignment horizontal="center" vertical="center"/>
    </xf>
    <xf numFmtId="3" fontId="4" fillId="9" borderId="32" xfId="0" applyNumberFormat="1" applyFont="1" applyFill="1" applyBorder="1" applyAlignment="1">
      <alignment horizontal="center" vertical="center"/>
    </xf>
    <xf numFmtId="3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13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13" fillId="0" borderId="0" xfId="0" applyNumberFormat="1" applyFont="1"/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4" fillId="2" borderId="4" xfId="0" applyFont="1" applyFill="1" applyBorder="1" applyAlignment="1">
      <alignment horizontal="center" vertical="center"/>
    </xf>
    <xf numFmtId="0" fontId="15" fillId="3" borderId="34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16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3" fontId="4" fillId="4" borderId="39" xfId="0" applyNumberFormat="1" applyFont="1" applyFill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3" fontId="16" fillId="0" borderId="16" xfId="0" applyNumberFormat="1" applyFont="1" applyBorder="1" applyAlignment="1">
      <alignment horizontal="center" vertical="center" wrapText="1"/>
    </xf>
    <xf numFmtId="3" fontId="16" fillId="2" borderId="16" xfId="0" applyNumberFormat="1" applyFont="1" applyFill="1" applyBorder="1" applyAlignment="1">
      <alignment horizontal="center" vertical="center"/>
    </xf>
    <xf numFmtId="10" fontId="16" fillId="0" borderId="16" xfId="0" applyNumberFormat="1" applyFont="1" applyBorder="1" applyAlignment="1">
      <alignment horizontal="center" vertical="center" wrapText="1"/>
    </xf>
    <xf numFmtId="10" fontId="16" fillId="0" borderId="23" xfId="0" applyNumberFormat="1" applyFont="1" applyBorder="1" applyAlignment="1">
      <alignment horizontal="center" vertical="center" wrapText="1"/>
    </xf>
    <xf numFmtId="3" fontId="6" fillId="2" borderId="39" xfId="0" applyNumberFormat="1" applyFont="1" applyFill="1" applyBorder="1" applyAlignment="1">
      <alignment horizontal="center" vertical="center"/>
    </xf>
    <xf numFmtId="3" fontId="6" fillId="2" borderId="16" xfId="0" applyNumberFormat="1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/>
    </xf>
    <xf numFmtId="0" fontId="8" fillId="0" borderId="40" xfId="0" applyFont="1" applyBorder="1" applyAlignment="1">
      <alignment horizontal="center"/>
    </xf>
    <xf numFmtId="0" fontId="16" fillId="0" borderId="0" xfId="0" applyFont="1" applyAlignment="1">
      <alignment horizontal="center" vertical="center" wrapText="1"/>
    </xf>
    <xf numFmtId="10" fontId="16" fillId="0" borderId="15" xfId="0" applyNumberFormat="1" applyFont="1" applyBorder="1" applyAlignment="1">
      <alignment horizontal="center" vertical="center" wrapText="1"/>
    </xf>
    <xf numFmtId="3" fontId="16" fillId="0" borderId="15" xfId="0" applyNumberFormat="1" applyFont="1" applyBorder="1" applyAlignment="1">
      <alignment horizontal="center" vertical="center" wrapText="1"/>
    </xf>
    <xf numFmtId="10" fontId="16" fillId="0" borderId="41" xfId="0" applyNumberFormat="1" applyFont="1" applyBorder="1" applyAlignment="1">
      <alignment horizontal="center" vertical="center" wrapText="1"/>
    </xf>
    <xf numFmtId="3" fontId="6" fillId="2" borderId="42" xfId="0" applyNumberFormat="1" applyFont="1" applyFill="1" applyBorder="1" applyAlignment="1">
      <alignment horizontal="center" vertical="center"/>
    </xf>
    <xf numFmtId="3" fontId="6" fillId="2" borderId="43" xfId="0" applyNumberFormat="1" applyFont="1" applyFill="1" applyBorder="1" applyAlignment="1">
      <alignment horizontal="center" vertical="center"/>
    </xf>
    <xf numFmtId="0" fontId="16" fillId="0" borderId="44" xfId="0" applyFont="1" applyBorder="1" applyAlignment="1">
      <alignment horizontal="center" vertical="center" wrapText="1"/>
    </xf>
    <xf numFmtId="10" fontId="16" fillId="0" borderId="45" xfId="0" applyNumberFormat="1" applyFont="1" applyBorder="1" applyAlignment="1">
      <alignment horizontal="center" vertical="center" wrapText="1"/>
    </xf>
    <xf numFmtId="3" fontId="16" fillId="0" borderId="45" xfId="0" applyNumberFormat="1" applyFont="1" applyBorder="1" applyAlignment="1">
      <alignment horizontal="center" vertical="center" wrapText="1"/>
    </xf>
    <xf numFmtId="10" fontId="16" fillId="0" borderId="46" xfId="0" applyNumberFormat="1" applyFont="1" applyBorder="1" applyAlignment="1">
      <alignment horizontal="center" vertical="center" wrapText="1"/>
    </xf>
    <xf numFmtId="0" fontId="16" fillId="0" borderId="0" xfId="0" applyFont="1"/>
    <xf numFmtId="3" fontId="15" fillId="4" borderId="31" xfId="0" applyNumberFormat="1" applyFont="1" applyFill="1" applyBorder="1" applyAlignment="1">
      <alignment horizontal="center" vertical="center"/>
    </xf>
    <xf numFmtId="3" fontId="15" fillId="4" borderId="32" xfId="0" applyNumberFormat="1" applyFont="1" applyFill="1" applyBorder="1" applyAlignment="1">
      <alignment horizontal="center" vertical="center"/>
    </xf>
    <xf numFmtId="10" fontId="15" fillId="4" borderId="32" xfId="0" applyNumberFormat="1" applyFont="1" applyFill="1" applyBorder="1" applyAlignment="1">
      <alignment horizontal="center" vertical="center"/>
    </xf>
    <xf numFmtId="10" fontId="15" fillId="4" borderId="47" xfId="0" applyNumberFormat="1" applyFont="1" applyFill="1" applyBorder="1" applyAlignment="1">
      <alignment horizontal="center" vertical="center"/>
    </xf>
    <xf numFmtId="3" fontId="4" fillId="4" borderId="42" xfId="0" applyNumberFormat="1" applyFont="1" applyFill="1" applyBorder="1" applyAlignment="1">
      <alignment horizontal="center" vertical="center"/>
    </xf>
    <xf numFmtId="3" fontId="4" fillId="4" borderId="43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3" fontId="16" fillId="2" borderId="29" xfId="0" applyNumberFormat="1" applyFont="1" applyFill="1" applyBorder="1" applyAlignment="1">
      <alignment horizontal="center" vertical="center"/>
    </xf>
    <xf numFmtId="3" fontId="16" fillId="0" borderId="29" xfId="0" applyNumberFormat="1" applyFont="1" applyBorder="1" applyAlignment="1">
      <alignment horizontal="center" vertical="center" wrapText="1"/>
    </xf>
    <xf numFmtId="3" fontId="15" fillId="4" borderId="48" xfId="0" applyNumberFormat="1" applyFont="1" applyFill="1" applyBorder="1" applyAlignment="1">
      <alignment horizontal="center" vertical="center"/>
    </xf>
    <xf numFmtId="0" fontId="8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/>
    </xf>
    <xf numFmtId="0" fontId="15" fillId="3" borderId="34" xfId="0" applyFont="1" applyFill="1" applyBorder="1" applyAlignment="1">
      <alignment horizontal="center" vertical="center" wrapText="1"/>
    </xf>
    <xf numFmtId="3" fontId="15" fillId="4" borderId="49" xfId="0" applyNumberFormat="1" applyFont="1" applyFill="1" applyBorder="1" applyAlignment="1">
      <alignment horizontal="center" vertical="center"/>
    </xf>
    <xf numFmtId="0" fontId="15" fillId="3" borderId="16" xfId="0" applyFont="1" applyFill="1" applyBorder="1" applyAlignment="1">
      <alignment horizontal="center" vertical="center" wrapText="1"/>
    </xf>
    <xf numFmtId="0" fontId="6" fillId="0" borderId="29" xfId="0" applyFont="1" applyBorder="1" applyAlignment="1">
      <alignment wrapText="1"/>
    </xf>
    <xf numFmtId="0" fontId="6" fillId="0" borderId="29" xfId="0" applyFont="1" applyBorder="1" applyAlignment="1">
      <alignment horizontal="center" wrapText="1"/>
    </xf>
    <xf numFmtId="0" fontId="16" fillId="2" borderId="50" xfId="0" applyFont="1" applyFill="1" applyBorder="1"/>
    <xf numFmtId="0" fontId="16" fillId="2" borderId="4" xfId="0" applyFont="1" applyFill="1" applyBorder="1"/>
    <xf numFmtId="3" fontId="15" fillId="4" borderId="51" xfId="0" applyNumberFormat="1" applyFont="1" applyFill="1" applyBorder="1" applyAlignment="1">
      <alignment horizontal="center" vertical="center"/>
    </xf>
    <xf numFmtId="3" fontId="15" fillId="4" borderId="52" xfId="0" applyNumberFormat="1" applyFont="1" applyFill="1" applyBorder="1" applyAlignment="1">
      <alignment horizontal="center" vertical="center"/>
    </xf>
    <xf numFmtId="10" fontId="15" fillId="4" borderId="52" xfId="0" applyNumberFormat="1" applyFont="1" applyFill="1" applyBorder="1" applyAlignment="1">
      <alignment horizontal="center" vertical="center"/>
    </xf>
    <xf numFmtId="10" fontId="15" fillId="4" borderId="53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18" fillId="0" borderId="0" xfId="0" applyFont="1" applyAlignment="1"/>
    <xf numFmtId="0" fontId="4" fillId="3" borderId="7" xfId="0" applyFont="1" applyFill="1" applyBorder="1" applyAlignment="1">
      <alignment horizontal="center" vertical="center" wrapText="1"/>
    </xf>
    <xf numFmtId="0" fontId="2" fillId="0" borderId="15" xfId="0" applyFont="1" applyBorder="1"/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0" fillId="0" borderId="0" xfId="0" applyFont="1" applyAlignment="1"/>
    <xf numFmtId="0" fontId="2" fillId="0" borderId="14" xfId="0" applyFont="1" applyBorder="1"/>
    <xf numFmtId="3" fontId="4" fillId="4" borderId="17" xfId="0" applyNumberFormat="1" applyFont="1" applyFill="1" applyBorder="1" applyAlignment="1">
      <alignment horizontal="center" vertical="center" wrapText="1"/>
    </xf>
    <xf numFmtId="0" fontId="2" fillId="0" borderId="18" xfId="0" applyFont="1" applyBorder="1"/>
    <xf numFmtId="0" fontId="2" fillId="0" borderId="19" xfId="0" applyFont="1" applyBorder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21" xfId="0" applyFont="1" applyBorder="1"/>
    <xf numFmtId="0" fontId="4" fillId="3" borderId="6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22" xfId="0" applyFont="1" applyBorder="1"/>
    <xf numFmtId="3" fontId="4" fillId="4" borderId="9" xfId="0" applyNumberFormat="1" applyFont="1" applyFill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/>
    <xf numFmtId="0" fontId="2" fillId="0" borderId="20" xfId="0" applyFont="1" applyBorder="1"/>
    <xf numFmtId="3" fontId="5" fillId="4" borderId="17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center" wrapText="1"/>
    </xf>
    <xf numFmtId="0" fontId="8" fillId="0" borderId="25" xfId="0" applyFont="1" applyBorder="1" applyAlignment="1">
      <alignment horizontal="center" vertical="center" wrapText="1"/>
    </xf>
    <xf numFmtId="0" fontId="2" fillId="0" borderId="28" xfId="0" applyFont="1" applyBorder="1"/>
    <xf numFmtId="0" fontId="11" fillId="0" borderId="0" xfId="0" applyFont="1" applyAlignment="1">
      <alignment horizontal="center" vertical="center"/>
    </xf>
    <xf numFmtId="0" fontId="15" fillId="3" borderId="9" xfId="0" applyFont="1" applyFill="1" applyBorder="1" applyAlignment="1">
      <alignment horizontal="center" vertical="center" wrapText="1"/>
    </xf>
    <xf numFmtId="0" fontId="2" fillId="0" borderId="33" xfId="0" applyFont="1" applyBorder="1"/>
    <xf numFmtId="0" fontId="15" fillId="3" borderId="7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5" fillId="3" borderId="6" xfId="0" applyFont="1" applyFill="1" applyBorder="1" applyAlignment="1">
      <alignment horizontal="center" vertical="center" wrapText="1"/>
    </xf>
    <xf numFmtId="3" fontId="4" fillId="4" borderId="36" xfId="0" applyNumberFormat="1" applyFont="1" applyFill="1" applyBorder="1" applyAlignment="1">
      <alignment horizontal="center" vertical="center" wrapText="1"/>
    </xf>
    <xf numFmtId="0" fontId="2" fillId="0" borderId="37" xfId="0" applyFont="1" applyBorder="1"/>
    <xf numFmtId="0" fontId="2" fillId="0" borderId="38" xfId="0" applyFont="1" applyBorder="1"/>
    <xf numFmtId="0" fontId="15" fillId="0" borderId="0" xfId="0" applyFont="1" applyAlignment="1">
      <alignment horizontal="center" vertical="center"/>
    </xf>
    <xf numFmtId="0" fontId="6" fillId="0" borderId="25" xfId="0" applyFont="1" applyBorder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7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ocumenttasks/documenttask1.xml><?xml version="1.0" encoding="utf-8"?>
<Tasks xmlns="http://schemas.microsoft.com/office/tasks/2019/documenttasks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39</xdr:col>
      <xdr:colOff>219075</xdr:colOff>
      <xdr:row>2</xdr:row>
      <xdr:rowOff>114300</xdr:rowOff>
    </xdr:from>
    <xdr:ext cx="866775" cy="4476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209550</xdr:colOff>
      <xdr:row>1</xdr:row>
      <xdr:rowOff>85725</xdr:rowOff>
    </xdr:from>
    <xdr:ext cx="857250" cy="904875"/>
    <xdr:pic>
      <xdr:nvPicPr>
        <xdr:cNvPr id="3" name="image1.png" descr="logo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absolute">
    <xdr:from>
      <xdr:col>37</xdr:col>
      <xdr:colOff>160193</xdr:colOff>
      <xdr:row>9</xdr:row>
      <xdr:rowOff>95250</xdr:rowOff>
    </xdr:from>
    <xdr:to>
      <xdr:col>41</xdr:col>
      <xdr:colOff>316057</xdr:colOff>
      <xdr:row>15</xdr:row>
      <xdr:rowOff>38100</xdr:rowOff>
    </xdr:to>
    <xdr:sp macro="" textlink="">
      <xdr:nvSpPr>
        <xdr:cNvPr id="1027" name="Text Box 3" hidden="1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18373725" y="3200400"/>
          <a:ext cx="1895475" cy="4867275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447675</xdr:colOff>
      <xdr:row>1</xdr:row>
      <xdr:rowOff>38100</xdr:rowOff>
    </xdr:from>
    <xdr:ext cx="866775" cy="4476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0</xdr:row>
      <xdr:rowOff>9525</xdr:rowOff>
    </xdr:from>
    <xdr:ext cx="857250" cy="771525"/>
    <xdr:pic>
      <xdr:nvPicPr>
        <xdr:cNvPr id="3" name="image1.png" descr="logo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447675</xdr:colOff>
      <xdr:row>1</xdr:row>
      <xdr:rowOff>38100</xdr:rowOff>
    </xdr:from>
    <xdr:ext cx="866775" cy="4476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0</xdr:row>
      <xdr:rowOff>9525</xdr:rowOff>
    </xdr:from>
    <xdr:ext cx="857250" cy="771525"/>
    <xdr:pic>
      <xdr:nvPicPr>
        <xdr:cNvPr id="3" name="image1.png" descr="logo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447675</xdr:colOff>
      <xdr:row>1</xdr:row>
      <xdr:rowOff>38100</xdr:rowOff>
    </xdr:from>
    <xdr:ext cx="866775" cy="4476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0</xdr:row>
      <xdr:rowOff>9525</xdr:rowOff>
    </xdr:from>
    <xdr:ext cx="857250" cy="771525"/>
    <xdr:pic>
      <xdr:nvPicPr>
        <xdr:cNvPr id="3" name="image1.png" descr="logo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447675</xdr:colOff>
      <xdr:row>1</xdr:row>
      <xdr:rowOff>38100</xdr:rowOff>
    </xdr:from>
    <xdr:ext cx="866775" cy="4476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0</xdr:row>
      <xdr:rowOff>9525</xdr:rowOff>
    </xdr:from>
    <xdr:ext cx="857250" cy="771525"/>
    <xdr:pic>
      <xdr:nvPicPr>
        <xdr:cNvPr id="3" name="image1.png" descr="logo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447675</xdr:colOff>
      <xdr:row>1</xdr:row>
      <xdr:rowOff>38100</xdr:rowOff>
    </xdr:from>
    <xdr:ext cx="866775" cy="4476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0</xdr:row>
      <xdr:rowOff>9525</xdr:rowOff>
    </xdr:from>
    <xdr:ext cx="857250" cy="771525"/>
    <xdr:pic>
      <xdr:nvPicPr>
        <xdr:cNvPr id="3" name="image1.png" descr="logo2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447675</xdr:colOff>
      <xdr:row>1</xdr:row>
      <xdr:rowOff>38100</xdr:rowOff>
    </xdr:from>
    <xdr:ext cx="866775" cy="4476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0</xdr:row>
      <xdr:rowOff>9525</xdr:rowOff>
    </xdr:from>
    <xdr:ext cx="857250" cy="771525"/>
    <xdr:pic>
      <xdr:nvPicPr>
        <xdr:cNvPr id="3" name="image1.png" descr="logo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447675</xdr:colOff>
      <xdr:row>1</xdr:row>
      <xdr:rowOff>38100</xdr:rowOff>
    </xdr:from>
    <xdr:ext cx="866775" cy="4476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0</xdr:row>
      <xdr:rowOff>9525</xdr:rowOff>
    </xdr:from>
    <xdr:ext cx="857250" cy="771525"/>
    <xdr:pic>
      <xdr:nvPicPr>
        <xdr:cNvPr id="3" name="image1.png" descr="logo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447675</xdr:colOff>
      <xdr:row>1</xdr:row>
      <xdr:rowOff>38100</xdr:rowOff>
    </xdr:from>
    <xdr:ext cx="866775" cy="4476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0</xdr:row>
      <xdr:rowOff>9525</xdr:rowOff>
    </xdr:from>
    <xdr:ext cx="857250" cy="771525"/>
    <xdr:pic>
      <xdr:nvPicPr>
        <xdr:cNvPr id="3" name="image1.png" descr="logo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447675</xdr:colOff>
      <xdr:row>1</xdr:row>
      <xdr:rowOff>38100</xdr:rowOff>
    </xdr:from>
    <xdr:ext cx="866775" cy="4476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0</xdr:row>
      <xdr:rowOff>9525</xdr:rowOff>
    </xdr:from>
    <xdr:ext cx="857250" cy="771525"/>
    <xdr:pic>
      <xdr:nvPicPr>
        <xdr:cNvPr id="3" name="image1.png" descr="logo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447675</xdr:colOff>
      <xdr:row>1</xdr:row>
      <xdr:rowOff>38100</xdr:rowOff>
    </xdr:from>
    <xdr:ext cx="866775" cy="4476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0</xdr:row>
      <xdr:rowOff>9525</xdr:rowOff>
    </xdr:from>
    <xdr:ext cx="857250" cy="771525"/>
    <xdr:pic>
      <xdr:nvPicPr>
        <xdr:cNvPr id="3" name="image1.png" descr="logo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447675</xdr:colOff>
      <xdr:row>1</xdr:row>
      <xdr:rowOff>38100</xdr:rowOff>
    </xdr:from>
    <xdr:ext cx="866775" cy="4476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0</xdr:row>
      <xdr:rowOff>9525</xdr:rowOff>
    </xdr:from>
    <xdr:ext cx="857250" cy="771525"/>
    <xdr:pic>
      <xdr:nvPicPr>
        <xdr:cNvPr id="3" name="image1.png" descr="logo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447675</xdr:colOff>
      <xdr:row>1</xdr:row>
      <xdr:rowOff>38100</xdr:rowOff>
    </xdr:from>
    <xdr:ext cx="866775" cy="4476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0</xdr:row>
      <xdr:rowOff>133350</xdr:rowOff>
    </xdr:from>
    <xdr:ext cx="857250" cy="771525"/>
    <xdr:pic>
      <xdr:nvPicPr>
        <xdr:cNvPr id="3" name="image1.png" descr="logo2" title="Imagen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304800</xdr:colOff>
      <xdr:row>1</xdr:row>
      <xdr:rowOff>38100</xdr:rowOff>
    </xdr:from>
    <xdr:ext cx="1009650" cy="523875"/>
    <xdr:pic>
      <xdr:nvPicPr>
        <xdr:cNvPr id="2" name="image2.png" title="Imagen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0</xdr:row>
      <xdr:rowOff>9525</xdr:rowOff>
    </xdr:from>
    <xdr:ext cx="857250" cy="771525"/>
    <xdr:pic>
      <xdr:nvPicPr>
        <xdr:cNvPr id="3" name="image1.png" descr="logo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>
  <x18tc:person displayName="Claudia Fabiola Aguilar Ocampo" id="{5cac2525-47f7-4f96-b524-ded1f86b25d1}" providerId="google-sheets"/>
  <x18tc:person displayName="Maria Jesus Jimenez Jimenez" id="{85334159-b49b-4051-b2da-c922a71537ad}" providerId="google-sheets"/>
</x18tc: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O9" dT="2025-12-05T19:20:03.00" personId="{85334159-b49b-4051-b2da-c922a71537ad}" id="{2814a254-3d93-4522-83d6-25aaa3bfa18a}" done="0">
    <x18tc:text xml:space="preserve">43,911 asistentes en nov</x18tc:text>
  </x18tc:threadedComment>
  <x18tc:threadedComment ref="K13" dT="2025-11-04T20:29:57.00" personId="{85334159-b49b-4051-b2da-c922a71537ad}" id="{e4e92eec-23d4-41ad-83db-8fe8aa3fe62d}" done="1">
    <x18tc:text xml:space="preserve">14 bajas</x18tc:text>
  </x18tc:threadedComment>
  <x18tc:threadedComment ref="AI9" dT="2025-09-29T18:51:44.00" personId="{85334159-b49b-4051-b2da-c922a71537ad}" id="{aefe59a9-936d-4af6-b74f-76dc77f02fb0}" done="0">
    <x18tc:text xml:space="preserve">37,148 asistentes</x18tc:text>
  </x18tc:threadedComment>
  <x18tc:threadedComment ref="AL9" dT="2025-11-06T19:40:14.00" personId="{85334159-b49b-4051-b2da-c922a71537ad}" id="{d1463419-8902-4c95-897d-f864786fc03d}" done="1">
    <x18tc:text xml:space="preserve">38,747 asistentes</x18tc:text>
  </x18tc:threadedComment>
  <x18tc:threadedComment ref="AF9" dT="2025-09-03T19:11:56.00" personId="{85334159-b49b-4051-b2da-c922a71537ad}" id="{d5c801cd-7c1c-4a5f-be69-3fa146d015c6}" done="0">
    <x18tc:text xml:space="preserve">102,555 asistentes</x18tc:text>
  </x18tc:threadedComment>
  <x18tc:threadedComment ref="AF9" dT="2025-09-04T17:55:33.00" personId="{85334159-b49b-4051-b2da-c922a71537ad}" id="{f7a06d01-f943-4a53-8448-06fdbb489769}" parentId="{d5c801cd-7c1c-4a5f-be69-3fa146d015c6}">
    <x18tc:text xml:space="preserve">Marcado como resuelto</x18tc:text>
  </x18tc:threadedComment>
  <x18tc:threadedComment ref="AF9" dT="2025-09-04T18:36:18.00" personId="{5cac2525-47f7-4f96-b524-ded1f86b25d1}" id="{82105369-8403-45bf-b80d-9012a9ec1466}" parentId="{d5c801cd-7c1c-4a5f-be69-3fa146d015c6}">
    <x18tc:text xml:space="preserve">Anotado, muchas gracias.
Reabierto</x18tc:text>
  </x18tc:threadedComment>
  <x18tc:threadedComment ref="AC11" dT="2025-09-04T18:40:09.00" personId="{5cac2525-47f7-4f96-b524-ded1f86b25d1}" id="{31702916-154d-4ca9-989a-76aacde1c410}" done="0">
    <x18tc:text xml:space="preserve">Inicio de Obra de Remodelación Planetario</x18tc:text>
  </x18tc:threadedComment>
  <x18tc:threadedComment ref="AL9" dT="2025-11-06T19:40:28.00" personId="{85334159-b49b-4051-b2da-c922a71537ad}" id="{a7f0dd0e-f6e4-49cf-a91e-228c489a9be9}" done="0">
    <x18tc:text xml:space="preserve">38,747 asistentes</x18tc:text>
  </x18tc:threadedComment>
  <x18tc:threadedComment ref="AQ9" dT="2026-01-09T20:09:51.00" personId="{85334159-b49b-4051-b2da-c922a71537ad}" id="{691556cb-d302-42ae-9e2d-be17e88b331e}" done="0">
    <x18tc:text xml:space="preserve">37,636 asistentes</x18tc:text>
  </x18tc:threadedComment>
</x18t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7/10/relationships/threadedComment" Target="../threadedComments/threadedComment1.xml"/><Relationship Id="rId5" Type="http://schemas.microsoft.com/office/2019/04/relationships/documenttask" Target="../documenttasks/documenttask1.xml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  <pageSetUpPr fitToPage="1"/>
  </sheetPr>
  <dimension ref="A1:BF1001"/>
  <sheetViews>
    <sheetView tabSelected="1" topLeftCell="B1" zoomScale="55" zoomScaleNormal="55" zoomScaleSheetLayoutView="55" workbookViewId="0">
      <pane ySplit="8" topLeftCell="A9" activePane="bottomLeft" state="frozen"/>
      <selection pane="bottomLeft" activeCell="P7" sqref="P7:R7"/>
    </sheetView>
  </sheetViews>
  <sheetFormatPr baseColWidth="10" defaultColWidth="14.42578125" defaultRowHeight="15" customHeight="1" x14ac:dyDescent="0.2"/>
  <cols>
    <col min="1" max="1" width="8.85546875" hidden="1" customWidth="1"/>
    <col min="2" max="3" width="19.7109375" customWidth="1"/>
    <col min="4" max="6" width="11.140625" customWidth="1"/>
    <col min="7" max="7" width="9.85546875" customWidth="1"/>
    <col min="8" max="8" width="9" customWidth="1"/>
    <col min="9" max="22" width="6.140625" customWidth="1"/>
    <col min="23" max="23" width="5.5703125" customWidth="1"/>
    <col min="24" max="25" width="6.140625" customWidth="1"/>
    <col min="26" max="26" width="7.5703125" customWidth="1"/>
    <col min="27" max="34" width="6.140625" customWidth="1"/>
    <col min="35" max="35" width="5.5703125" customWidth="1"/>
    <col min="36" max="36" width="7.7109375" customWidth="1"/>
    <col min="37" max="37" width="7.42578125" customWidth="1"/>
    <col min="38" max="38" width="5.5703125" customWidth="1"/>
    <col min="39" max="39" width="7.7109375" customWidth="1"/>
    <col min="40" max="40" width="7.42578125" customWidth="1"/>
    <col min="41" max="41" width="5.5703125" customWidth="1"/>
    <col min="42" max="42" width="7.7109375" customWidth="1"/>
    <col min="43" max="43" width="7.42578125" customWidth="1"/>
    <col min="44" max="44" width="5.5703125" customWidth="1"/>
    <col min="45" max="45" width="7.7109375" customWidth="1"/>
    <col min="46" max="49" width="10.7109375" customWidth="1"/>
  </cols>
  <sheetData>
    <row r="1" spans="1:58" ht="12.75" customHeight="1" x14ac:dyDescent="0.2"/>
    <row r="2" spans="1:58" ht="12.75" customHeight="1" x14ac:dyDescent="0.2"/>
    <row r="3" spans="1:58" ht="23.25" customHeight="1" x14ac:dyDescent="0.2">
      <c r="A3" s="134" t="s">
        <v>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  <c r="AH3" s="135"/>
      <c r="AI3" s="135"/>
      <c r="AJ3" s="135"/>
      <c r="AK3" s="135"/>
      <c r="AL3" s="135"/>
      <c r="AM3" s="135"/>
      <c r="AN3" s="135"/>
      <c r="AO3" s="135"/>
      <c r="AP3" s="135"/>
      <c r="AQ3" s="136"/>
      <c r="AR3" s="1"/>
      <c r="AS3" s="1"/>
    </row>
    <row r="4" spans="1:58" ht="21" customHeight="1" x14ac:dyDescent="0.2">
      <c r="A4" s="137" t="s">
        <v>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5"/>
      <c r="AL4" s="135"/>
      <c r="AM4" s="135"/>
      <c r="AN4" s="135"/>
      <c r="AO4" s="135"/>
      <c r="AP4" s="135"/>
      <c r="AQ4" s="135"/>
      <c r="AR4" s="135"/>
      <c r="AS4" s="136"/>
    </row>
    <row r="5" spans="1:58" ht="25.5" customHeight="1" x14ac:dyDescent="0.2">
      <c r="A5" s="2"/>
      <c r="B5" s="134" t="s">
        <v>2</v>
      </c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5"/>
      <c r="X5" s="135"/>
      <c r="Y5" s="135"/>
      <c r="Z5" s="135"/>
      <c r="AA5" s="135"/>
      <c r="AB5" s="135"/>
      <c r="AC5" s="135"/>
      <c r="AD5" s="135"/>
      <c r="AE5" s="135"/>
      <c r="AF5" s="135"/>
      <c r="AG5" s="135"/>
      <c r="AH5" s="135"/>
      <c r="AI5" s="135"/>
      <c r="AJ5" s="135"/>
      <c r="AK5" s="135"/>
      <c r="AL5" s="135"/>
      <c r="AM5" s="135"/>
      <c r="AN5" s="135"/>
      <c r="AO5" s="135"/>
      <c r="AP5" s="135"/>
      <c r="AQ5" s="135"/>
      <c r="AR5" s="135"/>
      <c r="AS5" s="136"/>
    </row>
    <row r="6" spans="1:58" ht="21" customHeight="1" x14ac:dyDescent="0.2">
      <c r="A6" s="138" t="s">
        <v>3</v>
      </c>
      <c r="B6" s="141" t="s">
        <v>4</v>
      </c>
      <c r="C6" s="124" t="s">
        <v>5</v>
      </c>
      <c r="D6" s="124" t="s">
        <v>6</v>
      </c>
      <c r="E6" s="124" t="s">
        <v>7</v>
      </c>
      <c r="F6" s="124" t="s">
        <v>8</v>
      </c>
      <c r="G6" s="124" t="s">
        <v>9</v>
      </c>
      <c r="H6" s="124" t="s">
        <v>9</v>
      </c>
      <c r="I6" s="3"/>
      <c r="J6" s="144" t="s">
        <v>10</v>
      </c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  <c r="AH6" s="145"/>
      <c r="AI6" s="145"/>
      <c r="AJ6" s="145"/>
      <c r="AK6" s="145"/>
      <c r="AL6" s="145"/>
      <c r="AM6" s="145"/>
      <c r="AN6" s="145"/>
      <c r="AO6" s="145"/>
      <c r="AP6" s="145"/>
      <c r="AQ6" s="145"/>
      <c r="AR6" s="145"/>
      <c r="AS6" s="146"/>
    </row>
    <row r="7" spans="1:58" ht="27.75" customHeight="1" x14ac:dyDescent="0.2">
      <c r="A7" s="139"/>
      <c r="B7" s="142"/>
      <c r="C7" s="130"/>
      <c r="D7" s="130"/>
      <c r="E7" s="130"/>
      <c r="F7" s="130"/>
      <c r="G7" s="125"/>
      <c r="H7" s="125"/>
      <c r="I7" s="4"/>
      <c r="J7" s="131" t="s">
        <v>11</v>
      </c>
      <c r="K7" s="132"/>
      <c r="L7" s="133"/>
      <c r="M7" s="131" t="s">
        <v>12</v>
      </c>
      <c r="N7" s="132"/>
      <c r="O7" s="133"/>
      <c r="P7" s="131" t="s">
        <v>13</v>
      </c>
      <c r="Q7" s="132"/>
      <c r="R7" s="133"/>
      <c r="S7" s="131" t="s">
        <v>14</v>
      </c>
      <c r="T7" s="132"/>
      <c r="U7" s="133"/>
      <c r="V7" s="131" t="s">
        <v>15</v>
      </c>
      <c r="W7" s="132"/>
      <c r="X7" s="133"/>
      <c r="Y7" s="131" t="s">
        <v>16</v>
      </c>
      <c r="Z7" s="132"/>
      <c r="AA7" s="133"/>
      <c r="AB7" s="131" t="s">
        <v>17</v>
      </c>
      <c r="AC7" s="132"/>
      <c r="AD7" s="133"/>
      <c r="AE7" s="131" t="s">
        <v>18</v>
      </c>
      <c r="AF7" s="132"/>
      <c r="AG7" s="133"/>
      <c r="AH7" s="148" t="s">
        <v>19</v>
      </c>
      <c r="AI7" s="132"/>
      <c r="AJ7" s="133"/>
      <c r="AK7" s="131" t="s">
        <v>20</v>
      </c>
      <c r="AL7" s="132"/>
      <c r="AM7" s="133"/>
      <c r="AN7" s="148" t="s">
        <v>21</v>
      </c>
      <c r="AO7" s="132"/>
      <c r="AP7" s="133"/>
      <c r="AQ7" s="131" t="s">
        <v>22</v>
      </c>
      <c r="AR7" s="132"/>
      <c r="AS7" s="147"/>
    </row>
    <row r="8" spans="1:58" ht="27" x14ac:dyDescent="0.2">
      <c r="A8" s="140"/>
      <c r="B8" s="143"/>
      <c r="C8" s="125"/>
      <c r="D8" s="125"/>
      <c r="E8" s="125"/>
      <c r="F8" s="125"/>
      <c r="G8" s="5" t="s">
        <v>23</v>
      </c>
      <c r="H8" s="5" t="s">
        <v>24</v>
      </c>
      <c r="I8" s="5" t="s">
        <v>25</v>
      </c>
      <c r="J8" s="5" t="s">
        <v>23</v>
      </c>
      <c r="K8" s="6" t="s">
        <v>24</v>
      </c>
      <c r="L8" s="5" t="s">
        <v>26</v>
      </c>
      <c r="M8" s="5" t="s">
        <v>23</v>
      </c>
      <c r="N8" s="6" t="s">
        <v>24</v>
      </c>
      <c r="O8" s="5" t="s">
        <v>26</v>
      </c>
      <c r="P8" s="5" t="s">
        <v>23</v>
      </c>
      <c r="Q8" s="6" t="s">
        <v>24</v>
      </c>
      <c r="R8" s="5" t="s">
        <v>26</v>
      </c>
      <c r="S8" s="5" t="s">
        <v>23</v>
      </c>
      <c r="T8" s="6" t="s">
        <v>24</v>
      </c>
      <c r="U8" s="5" t="s">
        <v>26</v>
      </c>
      <c r="V8" s="5" t="s">
        <v>23</v>
      </c>
      <c r="W8" s="6" t="s">
        <v>24</v>
      </c>
      <c r="X8" s="5" t="s">
        <v>26</v>
      </c>
      <c r="Y8" s="5" t="s">
        <v>23</v>
      </c>
      <c r="Z8" s="6" t="s">
        <v>24</v>
      </c>
      <c r="AA8" s="5" t="s">
        <v>26</v>
      </c>
      <c r="AB8" s="5" t="s">
        <v>23</v>
      </c>
      <c r="AC8" s="6" t="s">
        <v>24</v>
      </c>
      <c r="AD8" s="5" t="s">
        <v>26</v>
      </c>
      <c r="AE8" s="5" t="s">
        <v>23</v>
      </c>
      <c r="AF8" s="6" t="s">
        <v>24</v>
      </c>
      <c r="AG8" s="5" t="s">
        <v>26</v>
      </c>
      <c r="AH8" s="5" t="s">
        <v>23</v>
      </c>
      <c r="AI8" s="6" t="s">
        <v>24</v>
      </c>
      <c r="AJ8" s="5" t="s">
        <v>26</v>
      </c>
      <c r="AK8" s="5" t="s">
        <v>23</v>
      </c>
      <c r="AL8" s="6" t="s">
        <v>24</v>
      </c>
      <c r="AM8" s="5" t="s">
        <v>26</v>
      </c>
      <c r="AN8" s="5" t="s">
        <v>23</v>
      </c>
      <c r="AO8" s="6" t="s">
        <v>24</v>
      </c>
      <c r="AP8" s="5" t="s">
        <v>26</v>
      </c>
      <c r="AQ8" s="5" t="s">
        <v>23</v>
      </c>
      <c r="AR8" s="6" t="s">
        <v>24</v>
      </c>
      <c r="AS8" s="7" t="s">
        <v>26</v>
      </c>
    </row>
    <row r="9" spans="1:58" ht="73.5" customHeight="1" x14ac:dyDescent="0.2">
      <c r="A9" s="8" t="s">
        <v>27</v>
      </c>
      <c r="B9" s="9" t="s">
        <v>28</v>
      </c>
      <c r="C9" s="10" t="s">
        <v>29</v>
      </c>
      <c r="D9" s="11" t="s">
        <v>30</v>
      </c>
      <c r="E9" s="11" t="s">
        <v>31</v>
      </c>
      <c r="F9" s="11" t="s">
        <v>32</v>
      </c>
      <c r="G9" s="12">
        <f t="shared" ref="G9:G10" si="0">+J9+M9+P9+S9+V9+Y9+AB9+AE9+AH9+AK9+AN9+AQ9</f>
        <v>517</v>
      </c>
      <c r="H9" s="13">
        <f t="shared" ref="H9:H19" si="1">K9+N9+Q9+T9+W9+Z9+AC9+AF9+AI9+AL9+AO9+AR9</f>
        <v>504</v>
      </c>
      <c r="I9" s="14">
        <f t="shared" ref="I9:I19" si="2">H9*100/G9/100</f>
        <v>0.97485493230174081</v>
      </c>
      <c r="J9" s="15">
        <v>25</v>
      </c>
      <c r="K9" s="16">
        <v>22</v>
      </c>
      <c r="L9" s="13">
        <f t="shared" ref="L9:L11" si="3">K9</f>
        <v>22</v>
      </c>
      <c r="M9" s="13">
        <v>40</v>
      </c>
      <c r="N9" s="16">
        <v>38</v>
      </c>
      <c r="O9" s="13">
        <f t="shared" ref="O9:O11" si="4">L9+N9</f>
        <v>60</v>
      </c>
      <c r="P9" s="13">
        <v>40</v>
      </c>
      <c r="Q9" s="16">
        <v>50</v>
      </c>
      <c r="R9" s="13">
        <f t="shared" ref="R9:R11" si="5">Q9+O9</f>
        <v>110</v>
      </c>
      <c r="S9" s="13">
        <v>30</v>
      </c>
      <c r="T9" s="16">
        <v>29</v>
      </c>
      <c r="U9" s="13">
        <f t="shared" ref="U9:U11" si="6">T9+R9</f>
        <v>139</v>
      </c>
      <c r="V9" s="15">
        <v>30</v>
      </c>
      <c r="W9" s="16">
        <v>29</v>
      </c>
      <c r="X9" s="13">
        <f t="shared" ref="X9:X11" si="7">W9+U9</f>
        <v>168</v>
      </c>
      <c r="Y9" s="15">
        <v>55</v>
      </c>
      <c r="Z9" s="16">
        <v>55</v>
      </c>
      <c r="AA9" s="13">
        <f t="shared" ref="AA9:AA19" si="8">Z9+X9</f>
        <v>223</v>
      </c>
      <c r="AB9" s="15">
        <v>80</v>
      </c>
      <c r="AC9" s="16">
        <v>84</v>
      </c>
      <c r="AD9" s="13">
        <f t="shared" ref="AD9:AD11" si="9">AC9+AA9</f>
        <v>307</v>
      </c>
      <c r="AE9" s="15">
        <v>40</v>
      </c>
      <c r="AF9" s="16">
        <v>30</v>
      </c>
      <c r="AG9" s="13">
        <f t="shared" ref="AG9:AG11" si="10">AF9+AD9</f>
        <v>337</v>
      </c>
      <c r="AH9" s="15">
        <v>40</v>
      </c>
      <c r="AI9" s="16">
        <v>30</v>
      </c>
      <c r="AJ9" s="13">
        <f t="shared" ref="AJ9:AJ11" si="11">AI9+AG9</f>
        <v>367</v>
      </c>
      <c r="AK9" s="15">
        <v>47</v>
      </c>
      <c r="AL9" s="16">
        <v>43</v>
      </c>
      <c r="AM9" s="13">
        <f t="shared" ref="AM9:AM11" si="12">AL9+AJ9</f>
        <v>410</v>
      </c>
      <c r="AN9" s="15">
        <v>40</v>
      </c>
      <c r="AO9" s="16">
        <v>46</v>
      </c>
      <c r="AP9" s="13">
        <f t="shared" ref="AP9:AP11" si="13">AO9+AM9</f>
        <v>456</v>
      </c>
      <c r="AQ9" s="15">
        <v>50</v>
      </c>
      <c r="AR9" s="16">
        <v>48</v>
      </c>
      <c r="AS9" s="17">
        <f t="shared" ref="AS9:AS11" si="14">AR9+AP9</f>
        <v>504</v>
      </c>
      <c r="AT9" s="18"/>
    </row>
    <row r="10" spans="1:58" ht="63" customHeight="1" x14ac:dyDescent="0.2">
      <c r="A10" s="8" t="s">
        <v>33</v>
      </c>
      <c r="B10" s="19" t="s">
        <v>34</v>
      </c>
      <c r="C10" s="20" t="s">
        <v>35</v>
      </c>
      <c r="D10" s="11" t="s">
        <v>30</v>
      </c>
      <c r="E10" s="21" t="s">
        <v>36</v>
      </c>
      <c r="F10" s="11" t="s">
        <v>32</v>
      </c>
      <c r="G10" s="12">
        <f t="shared" si="0"/>
        <v>6936</v>
      </c>
      <c r="H10" s="13">
        <f t="shared" si="1"/>
        <v>7442</v>
      </c>
      <c r="I10" s="14">
        <f t="shared" si="2"/>
        <v>1.0729527104959631</v>
      </c>
      <c r="J10" s="15">
        <v>711</v>
      </c>
      <c r="K10" s="16">
        <v>586</v>
      </c>
      <c r="L10" s="13">
        <f t="shared" si="3"/>
        <v>586</v>
      </c>
      <c r="M10" s="15">
        <v>471</v>
      </c>
      <c r="N10" s="16">
        <v>536</v>
      </c>
      <c r="O10" s="13">
        <f t="shared" si="4"/>
        <v>1122</v>
      </c>
      <c r="P10" s="15">
        <v>607</v>
      </c>
      <c r="Q10" s="16">
        <v>856</v>
      </c>
      <c r="R10" s="13">
        <f t="shared" si="5"/>
        <v>1978</v>
      </c>
      <c r="S10" s="15">
        <v>711</v>
      </c>
      <c r="T10" s="16">
        <v>940</v>
      </c>
      <c r="U10" s="13">
        <f t="shared" si="6"/>
        <v>2918</v>
      </c>
      <c r="V10" s="15">
        <v>377</v>
      </c>
      <c r="W10" s="16">
        <v>650</v>
      </c>
      <c r="X10" s="13">
        <f t="shared" si="7"/>
        <v>3568</v>
      </c>
      <c r="Y10" s="15">
        <v>349</v>
      </c>
      <c r="Z10" s="16">
        <v>558</v>
      </c>
      <c r="AA10" s="13">
        <f t="shared" si="8"/>
        <v>4126</v>
      </c>
      <c r="AB10" s="15">
        <v>610</v>
      </c>
      <c r="AC10" s="16">
        <v>558</v>
      </c>
      <c r="AD10" s="13">
        <f t="shared" si="9"/>
        <v>4684</v>
      </c>
      <c r="AE10" s="15">
        <v>800</v>
      </c>
      <c r="AF10" s="16">
        <v>639</v>
      </c>
      <c r="AG10" s="13">
        <f t="shared" si="10"/>
        <v>5323</v>
      </c>
      <c r="AH10" s="15">
        <v>500</v>
      </c>
      <c r="AI10" s="16">
        <v>718</v>
      </c>
      <c r="AJ10" s="13">
        <f t="shared" si="11"/>
        <v>6041</v>
      </c>
      <c r="AK10" s="15">
        <v>800</v>
      </c>
      <c r="AL10" s="16">
        <v>407</v>
      </c>
      <c r="AM10" s="13">
        <f t="shared" si="12"/>
        <v>6448</v>
      </c>
      <c r="AN10" s="13">
        <v>500</v>
      </c>
      <c r="AO10" s="16">
        <v>457</v>
      </c>
      <c r="AP10" s="13">
        <f t="shared" si="13"/>
        <v>6905</v>
      </c>
      <c r="AQ10" s="15">
        <v>500</v>
      </c>
      <c r="AR10" s="16">
        <v>537</v>
      </c>
      <c r="AS10" s="17">
        <f t="shared" si="14"/>
        <v>7442</v>
      </c>
      <c r="AT10" s="22"/>
      <c r="AU10" s="23"/>
      <c r="AV10" s="23"/>
      <c r="AW10" s="23"/>
      <c r="AX10" s="24"/>
      <c r="AY10" s="24"/>
      <c r="AZ10" s="24"/>
      <c r="BA10" s="24"/>
      <c r="BB10" s="24"/>
      <c r="BC10" s="24"/>
      <c r="BD10" s="24"/>
      <c r="BE10" s="24"/>
      <c r="BF10" s="24"/>
    </row>
    <row r="11" spans="1:58" ht="71.25" customHeight="1" x14ac:dyDescent="0.2">
      <c r="A11" s="8" t="s">
        <v>33</v>
      </c>
      <c r="B11" s="19" t="s">
        <v>37</v>
      </c>
      <c r="C11" s="20" t="s">
        <v>38</v>
      </c>
      <c r="D11" s="11" t="s">
        <v>30</v>
      </c>
      <c r="E11" s="21" t="s">
        <v>36</v>
      </c>
      <c r="F11" s="11" t="s">
        <v>39</v>
      </c>
      <c r="G11" s="12">
        <f>+J11+M11+P11+S11+V11+Y11+AB11+AE11+$AH$11+$AK$11+$AN$11+$AQ$11</f>
        <v>29920</v>
      </c>
      <c r="H11" s="13">
        <f t="shared" si="1"/>
        <v>22393</v>
      </c>
      <c r="I11" s="14">
        <f t="shared" si="2"/>
        <v>0.74842914438502672</v>
      </c>
      <c r="J11" s="25">
        <v>900</v>
      </c>
      <c r="K11" s="26">
        <v>2746</v>
      </c>
      <c r="L11" s="13">
        <f t="shared" si="3"/>
        <v>2746</v>
      </c>
      <c r="M11" s="25">
        <v>1700</v>
      </c>
      <c r="N11" s="26">
        <v>3190</v>
      </c>
      <c r="O11" s="13">
        <f t="shared" si="4"/>
        <v>5936</v>
      </c>
      <c r="P11" s="25">
        <v>2200</v>
      </c>
      <c r="Q11" s="26">
        <v>2848</v>
      </c>
      <c r="R11" s="13">
        <f t="shared" si="5"/>
        <v>8784</v>
      </c>
      <c r="S11" s="25">
        <v>3800</v>
      </c>
      <c r="T11" s="26">
        <v>5923</v>
      </c>
      <c r="U11" s="13">
        <f t="shared" si="6"/>
        <v>14707</v>
      </c>
      <c r="V11" s="25">
        <v>3000</v>
      </c>
      <c r="W11" s="26">
        <v>3163</v>
      </c>
      <c r="X11" s="13">
        <f t="shared" si="7"/>
        <v>17870</v>
      </c>
      <c r="Y11" s="25">
        <v>3300</v>
      </c>
      <c r="Z11" s="26">
        <v>4523</v>
      </c>
      <c r="AA11" s="13">
        <f t="shared" si="8"/>
        <v>22393</v>
      </c>
      <c r="AB11" s="25">
        <v>3700</v>
      </c>
      <c r="AC11" s="26">
        <v>0</v>
      </c>
      <c r="AD11" s="13">
        <f t="shared" si="9"/>
        <v>22393</v>
      </c>
      <c r="AE11" s="25">
        <v>3700</v>
      </c>
      <c r="AF11" s="26">
        <v>0</v>
      </c>
      <c r="AG11" s="13">
        <f t="shared" si="10"/>
        <v>22393</v>
      </c>
      <c r="AH11" s="25">
        <v>1600</v>
      </c>
      <c r="AI11" s="26">
        <v>0</v>
      </c>
      <c r="AJ11" s="13">
        <f t="shared" si="11"/>
        <v>22393</v>
      </c>
      <c r="AK11" s="25">
        <v>2050</v>
      </c>
      <c r="AL11" s="26">
        <v>0</v>
      </c>
      <c r="AM11" s="13">
        <f t="shared" si="12"/>
        <v>22393</v>
      </c>
      <c r="AN11" s="25">
        <v>1770</v>
      </c>
      <c r="AO11" s="26">
        <v>0</v>
      </c>
      <c r="AP11" s="13">
        <f t="shared" si="13"/>
        <v>22393</v>
      </c>
      <c r="AQ11" s="27">
        <v>2200</v>
      </c>
      <c r="AR11" s="26">
        <v>0</v>
      </c>
      <c r="AS11" s="17">
        <f t="shared" si="14"/>
        <v>22393</v>
      </c>
      <c r="AT11" s="22"/>
      <c r="AU11" s="23"/>
      <c r="AV11" s="23"/>
      <c r="AW11" s="23"/>
      <c r="AX11" s="24"/>
      <c r="AY11" s="24"/>
      <c r="AZ11" s="24"/>
      <c r="BA11" s="24"/>
      <c r="BB11" s="24"/>
      <c r="BC11" s="24"/>
      <c r="BD11" s="24"/>
      <c r="BE11" s="24"/>
      <c r="BF11" s="24"/>
    </row>
    <row r="12" spans="1:58" ht="39" customHeight="1" x14ac:dyDescent="0.2">
      <c r="A12" s="8"/>
      <c r="B12" s="28" t="s">
        <v>40</v>
      </c>
      <c r="C12" s="10" t="s">
        <v>41</v>
      </c>
      <c r="D12" s="29" t="s">
        <v>42</v>
      </c>
      <c r="E12" s="30" t="s">
        <v>43</v>
      </c>
      <c r="F12" s="29" t="s">
        <v>32</v>
      </c>
      <c r="G12" s="31">
        <v>1</v>
      </c>
      <c r="H12" s="13">
        <f t="shared" si="1"/>
        <v>1</v>
      </c>
      <c r="I12" s="14">
        <f t="shared" si="2"/>
        <v>1</v>
      </c>
      <c r="J12" s="15">
        <v>0</v>
      </c>
      <c r="K12" s="32">
        <v>0</v>
      </c>
      <c r="L12" s="15">
        <v>0</v>
      </c>
      <c r="M12" s="15">
        <v>0</v>
      </c>
      <c r="N12" s="16">
        <v>0</v>
      </c>
      <c r="O12" s="15">
        <v>0</v>
      </c>
      <c r="P12" s="15">
        <v>0</v>
      </c>
      <c r="Q12" s="16">
        <v>0</v>
      </c>
      <c r="R12" s="15">
        <v>0</v>
      </c>
      <c r="S12" s="15">
        <v>0</v>
      </c>
      <c r="T12" s="16">
        <v>0</v>
      </c>
      <c r="U12" s="15">
        <v>0</v>
      </c>
      <c r="V12" s="15">
        <v>0</v>
      </c>
      <c r="W12" s="16">
        <v>0</v>
      </c>
      <c r="X12" s="15">
        <v>0</v>
      </c>
      <c r="Y12" s="15">
        <v>0</v>
      </c>
      <c r="Z12" s="16">
        <v>0</v>
      </c>
      <c r="AA12" s="13">
        <f t="shared" si="8"/>
        <v>0</v>
      </c>
      <c r="AB12" s="15">
        <v>1</v>
      </c>
      <c r="AC12" s="16">
        <v>1</v>
      </c>
      <c r="AD12" s="15">
        <v>1</v>
      </c>
      <c r="AE12" s="15">
        <v>0</v>
      </c>
      <c r="AF12" s="16">
        <v>0</v>
      </c>
      <c r="AG12" s="15">
        <v>0</v>
      </c>
      <c r="AH12" s="15">
        <v>0</v>
      </c>
      <c r="AI12" s="16">
        <v>0</v>
      </c>
      <c r="AJ12" s="15">
        <v>0</v>
      </c>
      <c r="AK12" s="15">
        <v>0</v>
      </c>
      <c r="AL12" s="16">
        <v>0</v>
      </c>
      <c r="AM12" s="15">
        <v>0</v>
      </c>
      <c r="AN12" s="15">
        <v>0</v>
      </c>
      <c r="AO12" s="16">
        <v>0</v>
      </c>
      <c r="AP12" s="15">
        <v>0</v>
      </c>
      <c r="AQ12" s="15">
        <v>0</v>
      </c>
      <c r="AR12" s="16">
        <v>0</v>
      </c>
      <c r="AS12" s="33">
        <v>0</v>
      </c>
    </row>
    <row r="13" spans="1:58" ht="81" customHeight="1" x14ac:dyDescent="0.2">
      <c r="A13" s="8"/>
      <c r="B13" s="19" t="s">
        <v>44</v>
      </c>
      <c r="C13" s="20" t="s">
        <v>45</v>
      </c>
      <c r="D13" s="11" t="s">
        <v>30</v>
      </c>
      <c r="E13" s="21" t="s">
        <v>36</v>
      </c>
      <c r="F13" s="11" t="s">
        <v>39</v>
      </c>
      <c r="G13" s="12">
        <f>+J13+M13+P13+S13+V13+Y13+AB13+AE13+$AH$13+$AK$13+$AN$13+$AQ$13</f>
        <v>851</v>
      </c>
      <c r="H13" s="13">
        <f t="shared" si="1"/>
        <v>344</v>
      </c>
      <c r="I13" s="14">
        <f t="shared" si="2"/>
        <v>0.40423031727379555</v>
      </c>
      <c r="J13" s="13">
        <v>320</v>
      </c>
      <c r="K13" s="32">
        <v>352</v>
      </c>
      <c r="L13" s="13">
        <f t="shared" ref="L13:L19" si="15">K13</f>
        <v>352</v>
      </c>
      <c r="M13" s="13">
        <v>160</v>
      </c>
      <c r="N13" s="16">
        <v>128</v>
      </c>
      <c r="O13" s="13">
        <f>L13+N13-62</f>
        <v>418</v>
      </c>
      <c r="P13" s="13">
        <v>0</v>
      </c>
      <c r="Q13" s="16">
        <v>-11</v>
      </c>
      <c r="R13" s="13">
        <f t="shared" ref="R13:R19" si="16">Q13+O13</f>
        <v>407</v>
      </c>
      <c r="S13" s="13">
        <v>0</v>
      </c>
      <c r="T13" s="16">
        <v>-15</v>
      </c>
      <c r="U13" s="13">
        <f t="shared" ref="U13:U17" si="17">T13+R13</f>
        <v>392</v>
      </c>
      <c r="V13" s="13">
        <v>0</v>
      </c>
      <c r="W13" s="16">
        <v>-22</v>
      </c>
      <c r="X13" s="13">
        <f t="shared" ref="X13:X17" si="18">W13+U13</f>
        <v>370</v>
      </c>
      <c r="Y13" s="13">
        <v>0</v>
      </c>
      <c r="Z13" s="16">
        <v>-17</v>
      </c>
      <c r="AA13" s="13">
        <f t="shared" si="8"/>
        <v>353</v>
      </c>
      <c r="AB13" s="13">
        <v>0</v>
      </c>
      <c r="AC13" s="16">
        <v>-353</v>
      </c>
      <c r="AD13" s="13">
        <f t="shared" ref="AD13:AD19" si="19">AC13+AA13</f>
        <v>0</v>
      </c>
      <c r="AE13" s="15">
        <v>136</v>
      </c>
      <c r="AF13" s="16">
        <v>54</v>
      </c>
      <c r="AG13" s="13">
        <f t="shared" ref="AG13:AG19" si="20">AF13+AD13</f>
        <v>54</v>
      </c>
      <c r="AH13" s="13">
        <v>235</v>
      </c>
      <c r="AI13" s="16">
        <v>267</v>
      </c>
      <c r="AJ13" s="13">
        <f>AI13+AG13-28</f>
        <v>293</v>
      </c>
      <c r="AK13" s="13">
        <v>0</v>
      </c>
      <c r="AL13" s="16">
        <v>-21</v>
      </c>
      <c r="AM13" s="13">
        <f t="shared" ref="AM13:AM19" si="21">AL13+AJ13</f>
        <v>272</v>
      </c>
      <c r="AN13" s="13">
        <v>0</v>
      </c>
      <c r="AO13" s="16">
        <v>-9</v>
      </c>
      <c r="AP13" s="13">
        <f t="shared" ref="AP13:AP19" si="22">AO13+AM13</f>
        <v>263</v>
      </c>
      <c r="AQ13" s="13">
        <v>0</v>
      </c>
      <c r="AR13" s="16">
        <v>-9</v>
      </c>
      <c r="AS13" s="17">
        <f t="shared" ref="AS13:AS19" si="23">AR13+AP13</f>
        <v>254</v>
      </c>
    </row>
    <row r="14" spans="1:58" ht="73.5" customHeight="1" x14ac:dyDescent="0.2">
      <c r="A14" s="8"/>
      <c r="B14" s="19" t="s">
        <v>46</v>
      </c>
      <c r="C14" s="20" t="s">
        <v>47</v>
      </c>
      <c r="D14" s="11" t="s">
        <v>30</v>
      </c>
      <c r="E14" s="21" t="s">
        <v>48</v>
      </c>
      <c r="F14" s="11" t="s">
        <v>32</v>
      </c>
      <c r="G14" s="12">
        <f>+J14+M14+P14+S14+V14+Y14+AB14+AE14+AH14+AK14+AN14+AQ14</f>
        <v>12</v>
      </c>
      <c r="H14" s="13">
        <f t="shared" si="1"/>
        <v>12</v>
      </c>
      <c r="I14" s="14">
        <f t="shared" si="2"/>
        <v>1</v>
      </c>
      <c r="J14" s="13">
        <v>1</v>
      </c>
      <c r="K14" s="32">
        <v>1</v>
      </c>
      <c r="L14" s="13">
        <f t="shared" si="15"/>
        <v>1</v>
      </c>
      <c r="M14" s="13">
        <v>1</v>
      </c>
      <c r="N14" s="16">
        <v>1</v>
      </c>
      <c r="O14" s="13">
        <f t="shared" ref="O14:O19" si="24">L14+N14</f>
        <v>2</v>
      </c>
      <c r="P14" s="13">
        <v>1</v>
      </c>
      <c r="Q14" s="16">
        <v>1</v>
      </c>
      <c r="R14" s="13">
        <f t="shared" si="16"/>
        <v>3</v>
      </c>
      <c r="S14" s="13">
        <v>1</v>
      </c>
      <c r="T14" s="16">
        <v>1</v>
      </c>
      <c r="U14" s="13">
        <f t="shared" si="17"/>
        <v>4</v>
      </c>
      <c r="V14" s="13">
        <v>1</v>
      </c>
      <c r="W14" s="16">
        <v>1</v>
      </c>
      <c r="X14" s="13">
        <f t="shared" si="18"/>
        <v>5</v>
      </c>
      <c r="Y14" s="13">
        <v>1</v>
      </c>
      <c r="Z14" s="16">
        <v>1</v>
      </c>
      <c r="AA14" s="13">
        <f t="shared" si="8"/>
        <v>6</v>
      </c>
      <c r="AB14" s="13">
        <v>1</v>
      </c>
      <c r="AC14" s="16">
        <v>1</v>
      </c>
      <c r="AD14" s="13">
        <f t="shared" si="19"/>
        <v>7</v>
      </c>
      <c r="AE14" s="13">
        <v>1</v>
      </c>
      <c r="AF14" s="16">
        <v>1</v>
      </c>
      <c r="AG14" s="13">
        <f t="shared" si="20"/>
        <v>8</v>
      </c>
      <c r="AH14" s="13">
        <v>1</v>
      </c>
      <c r="AI14" s="16">
        <v>1</v>
      </c>
      <c r="AJ14" s="13">
        <f t="shared" ref="AJ14:AJ19" si="25">AI14+AG14</f>
        <v>9</v>
      </c>
      <c r="AK14" s="13">
        <v>1</v>
      </c>
      <c r="AL14" s="16">
        <v>1</v>
      </c>
      <c r="AM14" s="13">
        <f t="shared" si="21"/>
        <v>10</v>
      </c>
      <c r="AN14" s="13">
        <v>1</v>
      </c>
      <c r="AO14" s="16">
        <v>1</v>
      </c>
      <c r="AP14" s="13">
        <f t="shared" si="22"/>
        <v>11</v>
      </c>
      <c r="AQ14" s="13">
        <v>1</v>
      </c>
      <c r="AR14" s="16">
        <v>1</v>
      </c>
      <c r="AS14" s="17">
        <f t="shared" si="23"/>
        <v>12</v>
      </c>
    </row>
    <row r="15" spans="1:58" ht="60" customHeight="1" x14ac:dyDescent="0.2">
      <c r="A15" s="8"/>
      <c r="B15" s="34" t="s">
        <v>49</v>
      </c>
      <c r="C15" s="35" t="s">
        <v>50</v>
      </c>
      <c r="D15" s="36" t="s">
        <v>42</v>
      </c>
      <c r="E15" s="37" t="s">
        <v>51</v>
      </c>
      <c r="F15" s="11" t="s">
        <v>32</v>
      </c>
      <c r="G15" s="31">
        <v>4</v>
      </c>
      <c r="H15" s="13">
        <f t="shared" si="1"/>
        <v>9</v>
      </c>
      <c r="I15" s="14">
        <f t="shared" si="2"/>
        <v>2.25</v>
      </c>
      <c r="J15" s="15">
        <v>1</v>
      </c>
      <c r="K15" s="32">
        <v>1</v>
      </c>
      <c r="L15" s="13">
        <f t="shared" si="15"/>
        <v>1</v>
      </c>
      <c r="M15" s="13"/>
      <c r="N15" s="16">
        <v>2</v>
      </c>
      <c r="O15" s="13">
        <f t="shared" si="24"/>
        <v>3</v>
      </c>
      <c r="P15" s="13">
        <v>0</v>
      </c>
      <c r="Q15" s="16">
        <v>2</v>
      </c>
      <c r="R15" s="13">
        <f t="shared" si="16"/>
        <v>5</v>
      </c>
      <c r="S15" s="13">
        <v>0</v>
      </c>
      <c r="T15" s="16">
        <v>1</v>
      </c>
      <c r="U15" s="13">
        <f t="shared" si="17"/>
        <v>6</v>
      </c>
      <c r="V15" s="13">
        <v>0</v>
      </c>
      <c r="W15" s="16">
        <v>0</v>
      </c>
      <c r="X15" s="13">
        <f t="shared" si="18"/>
        <v>6</v>
      </c>
      <c r="Y15" s="13">
        <v>0</v>
      </c>
      <c r="Z15" s="16">
        <v>0</v>
      </c>
      <c r="AA15" s="13">
        <f t="shared" si="8"/>
        <v>6</v>
      </c>
      <c r="AB15" s="13">
        <v>0</v>
      </c>
      <c r="AC15" s="16">
        <v>0</v>
      </c>
      <c r="AD15" s="13">
        <f t="shared" si="19"/>
        <v>6</v>
      </c>
      <c r="AE15" s="13">
        <v>0</v>
      </c>
      <c r="AF15" s="16">
        <v>0</v>
      </c>
      <c r="AG15" s="13">
        <f t="shared" si="20"/>
        <v>6</v>
      </c>
      <c r="AH15" s="15">
        <v>0</v>
      </c>
      <c r="AI15" s="16">
        <v>0</v>
      </c>
      <c r="AJ15" s="13">
        <f t="shared" si="25"/>
        <v>6</v>
      </c>
      <c r="AK15" s="15">
        <v>2</v>
      </c>
      <c r="AL15" s="16">
        <v>1</v>
      </c>
      <c r="AM15" s="13">
        <f t="shared" si="21"/>
        <v>7</v>
      </c>
      <c r="AN15" s="15">
        <v>2</v>
      </c>
      <c r="AO15" s="16">
        <v>1</v>
      </c>
      <c r="AP15" s="13">
        <f t="shared" si="22"/>
        <v>8</v>
      </c>
      <c r="AQ15" s="13">
        <v>0</v>
      </c>
      <c r="AR15" s="16">
        <v>1</v>
      </c>
      <c r="AS15" s="17">
        <f t="shared" si="23"/>
        <v>9</v>
      </c>
    </row>
    <row r="16" spans="1:58" ht="27" x14ac:dyDescent="0.2">
      <c r="A16" s="8"/>
      <c r="B16" s="151" t="s">
        <v>52</v>
      </c>
      <c r="C16" s="20" t="s">
        <v>53</v>
      </c>
      <c r="D16" s="11" t="s">
        <v>30</v>
      </c>
      <c r="E16" s="21" t="s">
        <v>54</v>
      </c>
      <c r="F16" s="38" t="s">
        <v>32</v>
      </c>
      <c r="G16" s="12">
        <f t="shared" ref="G16:G19" si="26">+J16+M16+P16+S16+V16+Y16+AB16+AE16+AH16+AK16+AN16+AQ16</f>
        <v>12</v>
      </c>
      <c r="H16" s="13">
        <f t="shared" si="1"/>
        <v>12</v>
      </c>
      <c r="I16" s="14">
        <f t="shared" si="2"/>
        <v>1</v>
      </c>
      <c r="J16" s="13">
        <v>1</v>
      </c>
      <c r="K16" s="32">
        <v>1</v>
      </c>
      <c r="L16" s="13">
        <f t="shared" si="15"/>
        <v>1</v>
      </c>
      <c r="M16" s="13">
        <v>1</v>
      </c>
      <c r="N16" s="16">
        <v>1</v>
      </c>
      <c r="O16" s="13">
        <f t="shared" si="24"/>
        <v>2</v>
      </c>
      <c r="P16" s="13">
        <v>1</v>
      </c>
      <c r="Q16" s="16">
        <v>1</v>
      </c>
      <c r="R16" s="13">
        <f t="shared" si="16"/>
        <v>3</v>
      </c>
      <c r="S16" s="13">
        <v>1</v>
      </c>
      <c r="T16" s="16">
        <v>1</v>
      </c>
      <c r="U16" s="13">
        <f t="shared" si="17"/>
        <v>4</v>
      </c>
      <c r="V16" s="13">
        <v>1</v>
      </c>
      <c r="W16" s="16">
        <v>1</v>
      </c>
      <c r="X16" s="13">
        <f t="shared" si="18"/>
        <v>5</v>
      </c>
      <c r="Y16" s="13">
        <v>1</v>
      </c>
      <c r="Z16" s="16">
        <v>1</v>
      </c>
      <c r="AA16" s="13">
        <f t="shared" si="8"/>
        <v>6</v>
      </c>
      <c r="AB16" s="13">
        <v>1</v>
      </c>
      <c r="AC16" s="16">
        <v>1</v>
      </c>
      <c r="AD16" s="13">
        <f t="shared" si="19"/>
        <v>7</v>
      </c>
      <c r="AE16" s="13">
        <v>1</v>
      </c>
      <c r="AF16" s="16">
        <v>1</v>
      </c>
      <c r="AG16" s="13">
        <f t="shared" si="20"/>
        <v>8</v>
      </c>
      <c r="AH16" s="13">
        <v>1</v>
      </c>
      <c r="AI16" s="16">
        <v>1</v>
      </c>
      <c r="AJ16" s="13">
        <f t="shared" si="25"/>
        <v>9</v>
      </c>
      <c r="AK16" s="13">
        <v>1</v>
      </c>
      <c r="AL16" s="16">
        <v>1</v>
      </c>
      <c r="AM16" s="13">
        <f t="shared" si="21"/>
        <v>10</v>
      </c>
      <c r="AN16" s="13">
        <v>1</v>
      </c>
      <c r="AO16" s="16">
        <v>1</v>
      </c>
      <c r="AP16" s="13">
        <f t="shared" si="22"/>
        <v>11</v>
      </c>
      <c r="AQ16" s="13">
        <v>1</v>
      </c>
      <c r="AR16" s="16">
        <v>1</v>
      </c>
      <c r="AS16" s="17">
        <f t="shared" si="23"/>
        <v>12</v>
      </c>
    </row>
    <row r="17" spans="1:58" ht="50.25" customHeight="1" x14ac:dyDescent="0.2">
      <c r="A17" s="39" t="s">
        <v>33</v>
      </c>
      <c r="B17" s="142"/>
      <c r="C17" s="20" t="s">
        <v>55</v>
      </c>
      <c r="D17" s="11" t="s">
        <v>30</v>
      </c>
      <c r="E17" s="21" t="s">
        <v>56</v>
      </c>
      <c r="F17" s="38" t="s">
        <v>32</v>
      </c>
      <c r="G17" s="12">
        <f t="shared" si="26"/>
        <v>12</v>
      </c>
      <c r="H17" s="13">
        <f t="shared" si="1"/>
        <v>12</v>
      </c>
      <c r="I17" s="14">
        <f t="shared" si="2"/>
        <v>1</v>
      </c>
      <c r="J17" s="13">
        <v>1</v>
      </c>
      <c r="K17" s="32">
        <v>1</v>
      </c>
      <c r="L17" s="13">
        <f t="shared" si="15"/>
        <v>1</v>
      </c>
      <c r="M17" s="13">
        <v>1</v>
      </c>
      <c r="N17" s="16">
        <v>1</v>
      </c>
      <c r="O17" s="13">
        <f t="shared" si="24"/>
        <v>2</v>
      </c>
      <c r="P17" s="13">
        <v>1</v>
      </c>
      <c r="Q17" s="16">
        <v>1</v>
      </c>
      <c r="R17" s="13">
        <f t="shared" si="16"/>
        <v>3</v>
      </c>
      <c r="S17" s="13">
        <v>1</v>
      </c>
      <c r="T17" s="16">
        <v>1</v>
      </c>
      <c r="U17" s="13">
        <f t="shared" si="17"/>
        <v>4</v>
      </c>
      <c r="V17" s="13">
        <v>1</v>
      </c>
      <c r="W17" s="16">
        <v>1</v>
      </c>
      <c r="X17" s="13">
        <f t="shared" si="18"/>
        <v>5</v>
      </c>
      <c r="Y17" s="13">
        <v>1</v>
      </c>
      <c r="Z17" s="16">
        <v>1</v>
      </c>
      <c r="AA17" s="13">
        <f t="shared" si="8"/>
        <v>6</v>
      </c>
      <c r="AB17" s="13">
        <v>1</v>
      </c>
      <c r="AC17" s="16">
        <v>1</v>
      </c>
      <c r="AD17" s="13">
        <f t="shared" si="19"/>
        <v>7</v>
      </c>
      <c r="AE17" s="13">
        <v>1</v>
      </c>
      <c r="AF17" s="16">
        <v>1</v>
      </c>
      <c r="AG17" s="13">
        <f t="shared" si="20"/>
        <v>8</v>
      </c>
      <c r="AH17" s="13">
        <v>1</v>
      </c>
      <c r="AI17" s="16">
        <v>1</v>
      </c>
      <c r="AJ17" s="13">
        <f t="shared" si="25"/>
        <v>9</v>
      </c>
      <c r="AK17" s="13">
        <v>1</v>
      </c>
      <c r="AL17" s="16">
        <v>1</v>
      </c>
      <c r="AM17" s="13">
        <f t="shared" si="21"/>
        <v>10</v>
      </c>
      <c r="AN17" s="13">
        <v>1</v>
      </c>
      <c r="AO17" s="16">
        <v>1</v>
      </c>
      <c r="AP17" s="13">
        <f t="shared" si="22"/>
        <v>11</v>
      </c>
      <c r="AQ17" s="13">
        <v>1</v>
      </c>
      <c r="AR17" s="16">
        <v>1</v>
      </c>
      <c r="AS17" s="17">
        <f t="shared" si="23"/>
        <v>12</v>
      </c>
      <c r="AT17" s="23"/>
      <c r="AU17" s="23"/>
      <c r="AV17" s="23"/>
      <c r="AW17" s="23"/>
      <c r="AX17" s="24"/>
      <c r="AY17" s="24"/>
      <c r="AZ17" s="24"/>
      <c r="BA17" s="24"/>
      <c r="BB17" s="24"/>
      <c r="BC17" s="24"/>
      <c r="BD17" s="24"/>
      <c r="BE17" s="24"/>
      <c r="BF17" s="24"/>
    </row>
    <row r="18" spans="1:58" ht="51.75" customHeight="1" x14ac:dyDescent="0.2">
      <c r="A18" s="40"/>
      <c r="B18" s="142"/>
      <c r="C18" s="20" t="s">
        <v>57</v>
      </c>
      <c r="D18" s="11" t="s">
        <v>30</v>
      </c>
      <c r="E18" s="21" t="s">
        <v>58</v>
      </c>
      <c r="F18" s="38" t="s">
        <v>32</v>
      </c>
      <c r="G18" s="12">
        <f t="shared" si="26"/>
        <v>25</v>
      </c>
      <c r="H18" s="13">
        <f t="shared" si="1"/>
        <v>25</v>
      </c>
      <c r="I18" s="14">
        <f t="shared" si="2"/>
        <v>1</v>
      </c>
      <c r="J18" s="13">
        <v>2</v>
      </c>
      <c r="K18" s="16">
        <v>2</v>
      </c>
      <c r="L18" s="13">
        <f t="shared" si="15"/>
        <v>2</v>
      </c>
      <c r="M18" s="13">
        <v>2</v>
      </c>
      <c r="N18" s="16">
        <v>2</v>
      </c>
      <c r="O18" s="13">
        <f t="shared" si="24"/>
        <v>4</v>
      </c>
      <c r="P18" s="13">
        <v>2</v>
      </c>
      <c r="Q18" s="16">
        <v>2</v>
      </c>
      <c r="R18" s="13">
        <f t="shared" si="16"/>
        <v>6</v>
      </c>
      <c r="S18" s="13">
        <v>2</v>
      </c>
      <c r="T18" s="16">
        <v>2</v>
      </c>
      <c r="U18" s="13">
        <f>R18+T18</f>
        <v>8</v>
      </c>
      <c r="V18" s="13">
        <v>2</v>
      </c>
      <c r="W18" s="16">
        <v>2</v>
      </c>
      <c r="X18" s="13">
        <f>U18+V18</f>
        <v>10</v>
      </c>
      <c r="Y18" s="13">
        <v>2</v>
      </c>
      <c r="Z18" s="16">
        <v>2</v>
      </c>
      <c r="AA18" s="13">
        <f t="shared" si="8"/>
        <v>12</v>
      </c>
      <c r="AB18" s="13">
        <v>2</v>
      </c>
      <c r="AC18" s="16">
        <v>2</v>
      </c>
      <c r="AD18" s="13">
        <f t="shared" si="19"/>
        <v>14</v>
      </c>
      <c r="AE18" s="13">
        <v>2</v>
      </c>
      <c r="AF18" s="16">
        <v>2</v>
      </c>
      <c r="AG18" s="13">
        <f t="shared" si="20"/>
        <v>16</v>
      </c>
      <c r="AH18" s="13">
        <v>2</v>
      </c>
      <c r="AI18" s="16">
        <v>2</v>
      </c>
      <c r="AJ18" s="13">
        <f t="shared" si="25"/>
        <v>18</v>
      </c>
      <c r="AK18" s="13">
        <v>2</v>
      </c>
      <c r="AL18" s="16">
        <v>2</v>
      </c>
      <c r="AM18" s="13">
        <f t="shared" si="21"/>
        <v>20</v>
      </c>
      <c r="AN18" s="13">
        <v>2</v>
      </c>
      <c r="AO18" s="16">
        <v>2</v>
      </c>
      <c r="AP18" s="13">
        <f t="shared" si="22"/>
        <v>22</v>
      </c>
      <c r="AQ18" s="13">
        <v>3</v>
      </c>
      <c r="AR18" s="16">
        <v>3</v>
      </c>
      <c r="AS18" s="17">
        <f t="shared" si="23"/>
        <v>25</v>
      </c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</row>
    <row r="19" spans="1:58" ht="64.5" customHeight="1" x14ac:dyDescent="0.2">
      <c r="A19" s="40"/>
      <c r="B19" s="152"/>
      <c r="C19" s="41" t="s">
        <v>59</v>
      </c>
      <c r="D19" s="42" t="s">
        <v>30</v>
      </c>
      <c r="E19" s="43" t="s">
        <v>60</v>
      </c>
      <c r="F19" s="44" t="s">
        <v>32</v>
      </c>
      <c r="G19" s="45">
        <f t="shared" si="26"/>
        <v>12</v>
      </c>
      <c r="H19" s="13">
        <f t="shared" si="1"/>
        <v>12</v>
      </c>
      <c r="I19" s="14">
        <f t="shared" si="2"/>
        <v>1</v>
      </c>
      <c r="J19" s="46">
        <v>1</v>
      </c>
      <c r="K19" s="47">
        <v>1</v>
      </c>
      <c r="L19" s="13">
        <f t="shared" si="15"/>
        <v>1</v>
      </c>
      <c r="M19" s="46">
        <v>1</v>
      </c>
      <c r="N19" s="47">
        <v>1</v>
      </c>
      <c r="O19" s="13">
        <f t="shared" si="24"/>
        <v>2</v>
      </c>
      <c r="P19" s="46">
        <v>1</v>
      </c>
      <c r="Q19" s="47">
        <v>1</v>
      </c>
      <c r="R19" s="13">
        <f t="shared" si="16"/>
        <v>3</v>
      </c>
      <c r="S19" s="46">
        <v>1</v>
      </c>
      <c r="T19" s="47">
        <v>1</v>
      </c>
      <c r="U19" s="13">
        <f>T19+R19</f>
        <v>4</v>
      </c>
      <c r="V19" s="46">
        <v>1</v>
      </c>
      <c r="W19" s="47">
        <v>1</v>
      </c>
      <c r="X19" s="13">
        <f>W19+U19</f>
        <v>5</v>
      </c>
      <c r="Y19" s="46">
        <v>1</v>
      </c>
      <c r="Z19" s="47">
        <v>1</v>
      </c>
      <c r="AA19" s="13">
        <f t="shared" si="8"/>
        <v>6</v>
      </c>
      <c r="AB19" s="46">
        <v>1</v>
      </c>
      <c r="AC19" s="47">
        <v>1</v>
      </c>
      <c r="AD19" s="13">
        <f t="shared" si="19"/>
        <v>7</v>
      </c>
      <c r="AE19" s="46">
        <v>1</v>
      </c>
      <c r="AF19" s="47">
        <v>1</v>
      </c>
      <c r="AG19" s="13">
        <f t="shared" si="20"/>
        <v>8</v>
      </c>
      <c r="AH19" s="46">
        <v>1</v>
      </c>
      <c r="AI19" s="47">
        <v>1</v>
      </c>
      <c r="AJ19" s="13">
        <f t="shared" si="25"/>
        <v>9</v>
      </c>
      <c r="AK19" s="46">
        <v>1</v>
      </c>
      <c r="AL19" s="47">
        <v>1</v>
      </c>
      <c r="AM19" s="13">
        <f t="shared" si="21"/>
        <v>10</v>
      </c>
      <c r="AN19" s="46">
        <v>1</v>
      </c>
      <c r="AO19" s="47">
        <v>1</v>
      </c>
      <c r="AP19" s="13">
        <f t="shared" si="22"/>
        <v>11</v>
      </c>
      <c r="AQ19" s="46">
        <v>1</v>
      </c>
      <c r="AR19" s="47">
        <v>1</v>
      </c>
      <c r="AS19" s="17">
        <f t="shared" si="23"/>
        <v>12</v>
      </c>
    </row>
    <row r="20" spans="1:58" ht="29.25" customHeight="1" x14ac:dyDescent="0.25">
      <c r="A20" s="48"/>
      <c r="B20" s="23"/>
      <c r="C20" s="49"/>
      <c r="D20" s="48"/>
      <c r="E20" s="48"/>
      <c r="F20" s="48"/>
      <c r="G20" s="50">
        <f t="shared" ref="G20:H20" si="27">SUM(G9:G19)</f>
        <v>38302</v>
      </c>
      <c r="H20" s="51">
        <f t="shared" si="27"/>
        <v>30766</v>
      </c>
      <c r="I20" s="52">
        <f>H20*100/G20/100</f>
        <v>0.8032478721737768</v>
      </c>
      <c r="J20" s="51">
        <f t="shared" ref="J20:AS20" si="28">SUM(J9:J19)</f>
        <v>1963</v>
      </c>
      <c r="K20" s="53">
        <f t="shared" si="28"/>
        <v>3713</v>
      </c>
      <c r="L20" s="51">
        <f t="shared" si="28"/>
        <v>3713</v>
      </c>
      <c r="M20" s="51">
        <f t="shared" si="28"/>
        <v>2377</v>
      </c>
      <c r="N20" s="53">
        <f t="shared" si="28"/>
        <v>3900</v>
      </c>
      <c r="O20" s="51">
        <f t="shared" si="28"/>
        <v>7551</v>
      </c>
      <c r="P20" s="51">
        <f t="shared" si="28"/>
        <v>2853</v>
      </c>
      <c r="Q20" s="54">
        <f t="shared" si="28"/>
        <v>3751</v>
      </c>
      <c r="R20" s="51">
        <f t="shared" si="28"/>
        <v>11302</v>
      </c>
      <c r="S20" s="51">
        <f t="shared" si="28"/>
        <v>4547</v>
      </c>
      <c r="T20" s="53">
        <f t="shared" si="28"/>
        <v>6884</v>
      </c>
      <c r="U20" s="51">
        <f t="shared" si="28"/>
        <v>18186</v>
      </c>
      <c r="V20" s="51">
        <f t="shared" si="28"/>
        <v>3413</v>
      </c>
      <c r="W20" s="53">
        <f t="shared" si="28"/>
        <v>3826</v>
      </c>
      <c r="X20" s="51">
        <f t="shared" si="28"/>
        <v>22012</v>
      </c>
      <c r="Y20" s="51">
        <f t="shared" si="28"/>
        <v>3710</v>
      </c>
      <c r="Z20" s="53">
        <f t="shared" si="28"/>
        <v>5125</v>
      </c>
      <c r="AA20" s="51">
        <f t="shared" si="28"/>
        <v>27137</v>
      </c>
      <c r="AB20" s="51">
        <f t="shared" si="28"/>
        <v>4397</v>
      </c>
      <c r="AC20" s="53">
        <f t="shared" si="28"/>
        <v>296</v>
      </c>
      <c r="AD20" s="51">
        <f t="shared" si="28"/>
        <v>27433</v>
      </c>
      <c r="AE20" s="51">
        <f t="shared" si="28"/>
        <v>4682</v>
      </c>
      <c r="AF20" s="53">
        <f t="shared" si="28"/>
        <v>729</v>
      </c>
      <c r="AG20" s="51">
        <f t="shared" si="28"/>
        <v>28161</v>
      </c>
      <c r="AH20" s="51">
        <f t="shared" si="28"/>
        <v>2381</v>
      </c>
      <c r="AI20" s="53">
        <f t="shared" si="28"/>
        <v>1021</v>
      </c>
      <c r="AJ20" s="51">
        <f t="shared" si="28"/>
        <v>29154</v>
      </c>
      <c r="AK20" s="51">
        <f t="shared" si="28"/>
        <v>2905</v>
      </c>
      <c r="AL20" s="53">
        <f t="shared" si="28"/>
        <v>436</v>
      </c>
      <c r="AM20" s="51">
        <f t="shared" si="28"/>
        <v>29590</v>
      </c>
      <c r="AN20" s="51">
        <f t="shared" si="28"/>
        <v>2318</v>
      </c>
      <c r="AO20" s="53">
        <f t="shared" si="28"/>
        <v>501</v>
      </c>
      <c r="AP20" s="51">
        <f t="shared" si="28"/>
        <v>30091</v>
      </c>
      <c r="AQ20" s="51">
        <f t="shared" si="28"/>
        <v>2757</v>
      </c>
      <c r="AR20" s="53">
        <f t="shared" si="28"/>
        <v>584</v>
      </c>
      <c r="AS20" s="51">
        <f t="shared" si="28"/>
        <v>30675</v>
      </c>
    </row>
    <row r="21" spans="1:58" ht="12.75" customHeight="1" x14ac:dyDescent="0.2">
      <c r="E21" s="153" t="s">
        <v>61</v>
      </c>
      <c r="F21" s="129"/>
      <c r="G21" s="55">
        <v>56872</v>
      </c>
    </row>
    <row r="22" spans="1:58" ht="12.75" customHeight="1" x14ac:dyDescent="0.2">
      <c r="A22" s="127" t="s">
        <v>62</v>
      </c>
      <c r="B22" s="129"/>
      <c r="C22" s="129"/>
      <c r="D22" s="129"/>
      <c r="E22" s="57"/>
      <c r="F22" s="57"/>
      <c r="G22" s="55"/>
      <c r="H22" s="57"/>
      <c r="I22" s="57"/>
      <c r="J22" s="57"/>
      <c r="K22" s="57"/>
      <c r="L22" s="57"/>
      <c r="M22" s="57"/>
      <c r="N22" s="57"/>
      <c r="O22" s="57"/>
      <c r="P22" s="57"/>
      <c r="Q22" s="58"/>
      <c r="R22" s="58"/>
      <c r="S22" s="128" t="s">
        <v>63</v>
      </c>
      <c r="T22" s="129"/>
      <c r="U22" s="129"/>
      <c r="V22" s="129"/>
      <c r="W22" s="129"/>
      <c r="X22" s="129"/>
      <c r="Y22" s="129"/>
      <c r="Z22" s="129"/>
      <c r="AA22" s="129"/>
      <c r="AB22" s="129"/>
      <c r="AC22" s="129"/>
      <c r="AD22" s="129"/>
      <c r="AE22" s="129"/>
      <c r="AF22" s="129"/>
      <c r="AG22" s="129"/>
      <c r="AH22" s="129"/>
      <c r="AI22" s="129"/>
      <c r="AJ22" s="129"/>
      <c r="AK22" s="129"/>
      <c r="AL22" s="129"/>
      <c r="AM22" s="129"/>
      <c r="AN22" s="129"/>
      <c r="AO22" s="129"/>
      <c r="AP22" s="129"/>
      <c r="AQ22" s="129"/>
      <c r="AR22" s="58"/>
      <c r="AS22" s="58"/>
    </row>
    <row r="23" spans="1:58" ht="14.25" customHeight="1" x14ac:dyDescent="0.2">
      <c r="A23" s="58"/>
      <c r="B23" s="59"/>
      <c r="C23" s="59"/>
      <c r="D23" s="57"/>
      <c r="E23" s="57"/>
      <c r="F23" s="57"/>
      <c r="G23" s="57"/>
      <c r="H23" s="57"/>
      <c r="I23" s="60"/>
      <c r="J23" s="57"/>
      <c r="K23" s="57"/>
      <c r="L23" s="57"/>
      <c r="M23" s="57"/>
      <c r="N23" s="57"/>
      <c r="O23" s="57"/>
      <c r="P23" s="57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2"/>
      <c r="AD23" s="62"/>
      <c r="AE23" s="62"/>
      <c r="AF23" s="61"/>
      <c r="AG23" s="61"/>
      <c r="AH23" s="61"/>
      <c r="AI23" s="61"/>
      <c r="AJ23" s="61"/>
      <c r="AK23" s="61"/>
      <c r="AL23" s="61"/>
      <c r="AM23" s="61"/>
      <c r="AN23" s="61"/>
      <c r="AO23" s="61"/>
      <c r="AP23" s="61"/>
      <c r="AQ23" s="61"/>
      <c r="AR23" s="61"/>
      <c r="AS23" s="61"/>
    </row>
    <row r="24" spans="1:58" ht="16.5" customHeight="1" x14ac:dyDescent="0.2">
      <c r="A24" s="149" t="s">
        <v>64</v>
      </c>
      <c r="B24" s="129"/>
      <c r="C24" s="129"/>
      <c r="D24" s="129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63"/>
      <c r="R24" s="63"/>
      <c r="S24" s="149" t="s">
        <v>65</v>
      </c>
      <c r="T24" s="129"/>
      <c r="U24" s="129"/>
      <c r="V24" s="129"/>
      <c r="W24" s="129"/>
      <c r="X24" s="129"/>
      <c r="Y24" s="129"/>
      <c r="Z24" s="129"/>
      <c r="AA24" s="129"/>
      <c r="AB24" s="129"/>
      <c r="AC24" s="129"/>
      <c r="AD24" s="129"/>
      <c r="AE24" s="129"/>
      <c r="AF24" s="129"/>
      <c r="AG24" s="129"/>
      <c r="AH24" s="129"/>
      <c r="AI24" s="129"/>
      <c r="AJ24" s="129"/>
      <c r="AK24" s="129"/>
      <c r="AL24" s="129"/>
      <c r="AM24" s="129"/>
      <c r="AN24" s="129"/>
      <c r="AO24" s="129"/>
      <c r="AP24" s="129"/>
      <c r="AQ24" s="129"/>
      <c r="AR24" s="63"/>
      <c r="AS24" s="63"/>
    </row>
    <row r="25" spans="1:58" ht="15" customHeight="1" x14ac:dyDescent="0.2">
      <c r="A25" s="128" t="s">
        <v>66</v>
      </c>
      <c r="B25" s="129"/>
      <c r="C25" s="129"/>
      <c r="D25" s="129"/>
      <c r="E25" s="57"/>
      <c r="F25" s="57"/>
      <c r="G25" s="57"/>
      <c r="H25" s="57"/>
      <c r="I25" s="60"/>
      <c r="J25" s="57"/>
      <c r="K25" s="57"/>
      <c r="L25" s="57"/>
      <c r="M25" s="57"/>
      <c r="N25" s="57"/>
      <c r="O25" s="57"/>
      <c r="P25" s="57"/>
      <c r="Q25" s="58"/>
      <c r="R25" s="58"/>
      <c r="S25" s="128" t="s">
        <v>67</v>
      </c>
      <c r="T25" s="129"/>
      <c r="U25" s="129"/>
      <c r="V25" s="129"/>
      <c r="W25" s="129"/>
      <c r="X25" s="129"/>
      <c r="Y25" s="129"/>
      <c r="Z25" s="129"/>
      <c r="AA25" s="129"/>
      <c r="AB25" s="129"/>
      <c r="AC25" s="129"/>
      <c r="AD25" s="129"/>
      <c r="AE25" s="129"/>
      <c r="AF25" s="129"/>
      <c r="AG25" s="129"/>
      <c r="AH25" s="129"/>
      <c r="AI25" s="129"/>
      <c r="AJ25" s="129"/>
      <c r="AK25" s="129"/>
      <c r="AL25" s="129"/>
      <c r="AM25" s="129"/>
      <c r="AN25" s="129"/>
      <c r="AO25" s="129"/>
      <c r="AP25" s="129"/>
      <c r="AQ25" s="129"/>
      <c r="AR25" s="58"/>
      <c r="AS25" s="58"/>
    </row>
    <row r="26" spans="1:58" ht="17.25" customHeight="1" x14ac:dyDescent="0.2">
      <c r="A26" s="128" t="s">
        <v>68</v>
      </c>
      <c r="B26" s="129"/>
      <c r="C26" s="129"/>
      <c r="D26" s="129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8"/>
      <c r="R26" s="58"/>
      <c r="S26" s="128" t="s">
        <v>69</v>
      </c>
      <c r="T26" s="129"/>
      <c r="U26" s="129"/>
      <c r="V26" s="129"/>
      <c r="W26" s="129"/>
      <c r="X26" s="129"/>
      <c r="Y26" s="129"/>
      <c r="Z26" s="129"/>
      <c r="AA26" s="129"/>
      <c r="AB26" s="129"/>
      <c r="AC26" s="129"/>
      <c r="AD26" s="129"/>
      <c r="AE26" s="129"/>
      <c r="AF26" s="129"/>
      <c r="AG26" s="129"/>
      <c r="AH26" s="129"/>
      <c r="AI26" s="129"/>
      <c r="AJ26" s="129"/>
      <c r="AK26" s="129"/>
      <c r="AL26" s="129"/>
      <c r="AM26" s="129"/>
      <c r="AN26" s="129"/>
      <c r="AO26" s="129"/>
      <c r="AP26" s="129"/>
      <c r="AQ26" s="129"/>
      <c r="AR26" s="58"/>
      <c r="AS26" s="58"/>
    </row>
    <row r="27" spans="1:58" ht="12.75" customHeight="1" x14ac:dyDescent="0.2"/>
    <row r="28" spans="1:58" ht="12.75" customHeight="1" x14ac:dyDescent="0.2">
      <c r="B28" s="128" t="s">
        <v>70</v>
      </c>
      <c r="C28" s="129"/>
      <c r="D28" s="129"/>
      <c r="E28" s="129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129"/>
      <c r="R28" s="129"/>
      <c r="S28" s="129"/>
      <c r="T28" s="129"/>
      <c r="U28" s="129"/>
      <c r="V28" s="129"/>
      <c r="W28" s="129"/>
      <c r="X28" s="129"/>
      <c r="Y28" s="129"/>
      <c r="Z28" s="129"/>
      <c r="AA28" s="129"/>
      <c r="AB28" s="129"/>
      <c r="AC28" s="129"/>
      <c r="AD28" s="129"/>
      <c r="AE28" s="129"/>
      <c r="AF28" s="129"/>
      <c r="AG28" s="129"/>
      <c r="AH28" s="129"/>
      <c r="AI28" s="129"/>
      <c r="AJ28" s="129"/>
      <c r="AK28" s="129"/>
      <c r="AL28" s="129"/>
      <c r="AM28" s="129"/>
      <c r="AN28" s="129"/>
      <c r="AO28" s="129"/>
      <c r="AP28" s="129"/>
      <c r="AQ28" s="129"/>
      <c r="AR28" s="58"/>
      <c r="AS28" s="58"/>
    </row>
    <row r="29" spans="1:58" ht="24.75" customHeight="1" x14ac:dyDescent="0.2"/>
    <row r="30" spans="1:58" ht="24.75" customHeight="1" x14ac:dyDescent="0.2">
      <c r="B30" s="150" t="s">
        <v>71</v>
      </c>
      <c r="C30" s="129"/>
      <c r="D30" s="150" t="s">
        <v>72</v>
      </c>
      <c r="E30" s="129"/>
      <c r="F30" s="129"/>
      <c r="G30" s="126" t="s">
        <v>73</v>
      </c>
      <c r="H30" s="126"/>
      <c r="I30" s="126"/>
      <c r="J30" s="126"/>
      <c r="K30" s="126"/>
      <c r="L30" s="126"/>
      <c r="M30" s="122"/>
      <c r="N30" s="122"/>
      <c r="O30" s="122"/>
      <c r="P30" s="122"/>
      <c r="Q30" s="65"/>
      <c r="R30" s="65"/>
      <c r="S30" s="65"/>
      <c r="T30" s="64"/>
      <c r="U30" s="64"/>
      <c r="V30" s="150" t="s">
        <v>74</v>
      </c>
      <c r="W30" s="129"/>
      <c r="X30" s="129"/>
      <c r="Y30" s="129"/>
      <c r="Z30" s="129"/>
      <c r="AA30" s="129"/>
      <c r="AB30" s="129"/>
      <c r="AC30" s="129"/>
      <c r="AD30" s="129"/>
      <c r="AE30" s="129"/>
      <c r="AI30" s="64"/>
      <c r="AJ30" s="64"/>
      <c r="AK30" s="150" t="s">
        <v>75</v>
      </c>
      <c r="AL30" s="129"/>
      <c r="AM30" s="129"/>
      <c r="AN30" s="129"/>
      <c r="AO30" s="129"/>
      <c r="AP30" s="129"/>
      <c r="AQ30" s="129"/>
      <c r="AR30" s="64"/>
      <c r="AS30" s="64"/>
    </row>
    <row r="31" spans="1:58" ht="35.25" customHeight="1" x14ac:dyDescent="0.2">
      <c r="B31" s="127" t="s">
        <v>76</v>
      </c>
      <c r="C31" s="129"/>
      <c r="D31" s="128" t="s">
        <v>77</v>
      </c>
      <c r="E31" s="129"/>
      <c r="F31" s="129"/>
      <c r="G31" s="127" t="s">
        <v>78</v>
      </c>
      <c r="H31" s="127"/>
      <c r="I31" s="127"/>
      <c r="J31" s="127"/>
      <c r="K31" s="127"/>
      <c r="L31" s="127"/>
      <c r="M31" s="122"/>
      <c r="N31" s="122"/>
      <c r="O31" s="122"/>
      <c r="P31" s="122"/>
      <c r="Q31" s="66"/>
      <c r="R31" s="66"/>
      <c r="S31" s="66"/>
      <c r="T31" s="64"/>
      <c r="U31" s="64"/>
      <c r="V31" s="150" t="s">
        <v>79</v>
      </c>
      <c r="W31" s="129"/>
      <c r="X31" s="129"/>
      <c r="Y31" s="129"/>
      <c r="Z31" s="129"/>
      <c r="AA31" s="129"/>
      <c r="AB31" s="129"/>
      <c r="AC31" s="129"/>
      <c r="AD31" s="129"/>
      <c r="AE31" s="129"/>
      <c r="AI31" s="56"/>
      <c r="AJ31" s="56"/>
      <c r="AK31" s="127" t="s">
        <v>80</v>
      </c>
      <c r="AL31" s="129"/>
      <c r="AM31" s="129"/>
      <c r="AN31" s="129"/>
      <c r="AO31" s="129"/>
      <c r="AP31" s="129"/>
      <c r="AQ31" s="129"/>
      <c r="AR31" s="56"/>
      <c r="AS31" s="56"/>
    </row>
    <row r="32" spans="1:58" ht="12.75" customHeight="1" x14ac:dyDescent="0.2"/>
    <row r="33" spans="19:19" ht="12.75" customHeight="1" x14ac:dyDescent="0.2"/>
    <row r="34" spans="19:19" ht="12.75" customHeight="1" x14ac:dyDescent="0.2"/>
    <row r="35" spans="19:19" ht="12.75" customHeight="1" x14ac:dyDescent="0.2"/>
    <row r="36" spans="19:19" ht="12.75" customHeight="1" x14ac:dyDescent="0.2">
      <c r="S36" s="123"/>
    </row>
    <row r="37" spans="19:19" ht="12.75" customHeight="1" x14ac:dyDescent="0.2"/>
    <row r="38" spans="19:19" ht="12.75" customHeight="1" x14ac:dyDescent="0.2"/>
    <row r="39" spans="19:19" ht="12.75" customHeight="1" x14ac:dyDescent="0.2"/>
    <row r="40" spans="19:19" ht="12.75" customHeight="1" x14ac:dyDescent="0.2"/>
    <row r="41" spans="19:19" ht="12.75" customHeight="1" x14ac:dyDescent="0.2"/>
    <row r="42" spans="19:19" ht="12.75" customHeight="1" x14ac:dyDescent="0.2"/>
    <row r="43" spans="19:19" ht="12.75" customHeight="1" x14ac:dyDescent="0.2"/>
    <row r="44" spans="19:19" ht="12.75" customHeight="1" x14ac:dyDescent="0.2"/>
    <row r="45" spans="19:19" ht="12.75" customHeight="1" x14ac:dyDescent="0.2"/>
    <row r="46" spans="19:19" ht="12.75" customHeight="1" x14ac:dyDescent="0.2"/>
    <row r="47" spans="19:19" ht="12.75" customHeight="1" x14ac:dyDescent="0.2"/>
    <row r="48" spans="19:19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45">
    <mergeCell ref="B16:B19"/>
    <mergeCell ref="E21:F21"/>
    <mergeCell ref="A22:D22"/>
    <mergeCell ref="AK30:AQ30"/>
    <mergeCell ref="B31:C31"/>
    <mergeCell ref="D31:F31"/>
    <mergeCell ref="V31:AE31"/>
    <mergeCell ref="AK31:AQ31"/>
    <mergeCell ref="V30:AE30"/>
    <mergeCell ref="M7:O7"/>
    <mergeCell ref="P7:R7"/>
    <mergeCell ref="S7:U7"/>
    <mergeCell ref="V7:X7"/>
    <mergeCell ref="Y7:AA7"/>
    <mergeCell ref="A3:AQ3"/>
    <mergeCell ref="A4:AS4"/>
    <mergeCell ref="B5:AS5"/>
    <mergeCell ref="A6:A8"/>
    <mergeCell ref="B6:B8"/>
    <mergeCell ref="C6:C8"/>
    <mergeCell ref="J6:AS6"/>
    <mergeCell ref="AQ7:AS7"/>
    <mergeCell ref="AK7:AM7"/>
    <mergeCell ref="AN7:AP7"/>
    <mergeCell ref="E6:E8"/>
    <mergeCell ref="F6:F8"/>
    <mergeCell ref="AB7:AD7"/>
    <mergeCell ref="AE7:AG7"/>
    <mergeCell ref="AH7:AJ7"/>
    <mergeCell ref="G6:G7"/>
    <mergeCell ref="H6:H7"/>
    <mergeCell ref="G30:L30"/>
    <mergeCell ref="G31:L31"/>
    <mergeCell ref="S26:AQ26"/>
    <mergeCell ref="B28:AQ28"/>
    <mergeCell ref="D6:D8"/>
    <mergeCell ref="J7:L7"/>
    <mergeCell ref="A24:D24"/>
    <mergeCell ref="A25:D25"/>
    <mergeCell ref="S22:AQ22"/>
    <mergeCell ref="S24:AQ24"/>
    <mergeCell ref="S25:AQ25"/>
    <mergeCell ref="A26:D26"/>
    <mergeCell ref="B30:C30"/>
    <mergeCell ref="D30:F30"/>
  </mergeCells>
  <conditionalFormatting sqref="K9">
    <cfRule type="cellIs" dxfId="0" priority="1" operator="greaterThan">
      <formula>"H9"</formula>
    </cfRule>
  </conditionalFormatting>
  <printOptions horizontalCentered="1"/>
  <pageMargins left="0.31" right="0.35" top="0.55118110236220474" bottom="0.47619047619047616" header="0" footer="0"/>
  <pageSetup scale="45" orientation="landscape" r:id="rId1"/>
  <headerFooter>
    <oddFooter>&amp;CJunta de Gobierno del Centro de Convenciones de Morelia Cuarta Sesión Ordinaria del ejercicio 2021</oddFooter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1"/>
  <sheetViews>
    <sheetView topLeftCell="B1" workbookViewId="0"/>
  </sheetViews>
  <sheetFormatPr baseColWidth="10" defaultColWidth="14.42578125" defaultRowHeight="15" customHeight="1" x14ac:dyDescent="0.2"/>
  <cols>
    <col min="1" max="1" width="8.85546875" hidden="1" customWidth="1"/>
    <col min="2" max="2" width="39.140625" customWidth="1"/>
    <col min="3" max="3" width="25.85546875" customWidth="1"/>
    <col min="4" max="4" width="12.7109375" customWidth="1"/>
    <col min="5" max="5" width="12.42578125" customWidth="1"/>
    <col min="6" max="6" width="8.7109375" hidden="1" customWidth="1"/>
    <col min="7" max="7" width="10" hidden="1" customWidth="1"/>
    <col min="8" max="8" width="6.5703125" customWidth="1"/>
    <col min="9" max="9" width="5.7109375" customWidth="1"/>
    <col min="10" max="10" width="6.42578125" customWidth="1"/>
    <col min="11" max="11" width="7.7109375" customWidth="1"/>
    <col min="12" max="12" width="8" customWidth="1"/>
    <col min="13" max="13" width="11.7109375" customWidth="1"/>
    <col min="14" max="14" width="9" customWidth="1"/>
    <col min="15" max="18" width="4.28515625" hidden="1" customWidth="1"/>
    <col min="19" max="19" width="5" hidden="1" customWidth="1"/>
    <col min="20" max="26" width="4.28515625" hidden="1" customWidth="1"/>
  </cols>
  <sheetData>
    <row r="1" spans="1:26" ht="12.75" customHeight="1" x14ac:dyDescent="0.2"/>
    <row r="2" spans="1:26" ht="21" customHeight="1" x14ac:dyDescent="0.2">
      <c r="A2" s="157" t="s">
        <v>131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6"/>
    </row>
    <row r="3" spans="1:26" ht="20.25" customHeight="1" x14ac:dyDescent="0.2">
      <c r="A3" s="157" t="s">
        <v>132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6"/>
    </row>
    <row r="4" spans="1:26" ht="26.25" customHeight="1" x14ac:dyDescent="0.2">
      <c r="A4" s="157" t="s">
        <v>133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6"/>
    </row>
    <row r="5" spans="1:26" ht="14.25" customHeight="1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18" customHeight="1" x14ac:dyDescent="0.2">
      <c r="A6" s="138" t="s">
        <v>3</v>
      </c>
      <c r="B6" s="158" t="s">
        <v>4</v>
      </c>
      <c r="C6" s="156" t="s">
        <v>5</v>
      </c>
      <c r="D6" s="156" t="s">
        <v>6</v>
      </c>
      <c r="E6" s="156" t="s">
        <v>7</v>
      </c>
      <c r="F6" s="156" t="s">
        <v>8</v>
      </c>
      <c r="G6" s="156" t="s">
        <v>9</v>
      </c>
      <c r="H6" s="154" t="s">
        <v>18</v>
      </c>
      <c r="I6" s="155"/>
      <c r="J6" s="154" t="s">
        <v>9</v>
      </c>
      <c r="K6" s="155"/>
      <c r="L6" s="68" t="s">
        <v>24</v>
      </c>
      <c r="M6" s="156" t="s">
        <v>84</v>
      </c>
      <c r="N6" s="69" t="s">
        <v>85</v>
      </c>
      <c r="O6" s="159" t="s">
        <v>86</v>
      </c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1"/>
    </row>
    <row r="7" spans="1:26" ht="27.75" customHeight="1" x14ac:dyDescent="0.2">
      <c r="A7" s="140"/>
      <c r="B7" s="143"/>
      <c r="C7" s="125"/>
      <c r="D7" s="125"/>
      <c r="E7" s="125"/>
      <c r="F7" s="125"/>
      <c r="G7" s="125"/>
      <c r="H7" s="70" t="s">
        <v>23</v>
      </c>
      <c r="I7" s="70" t="s">
        <v>24</v>
      </c>
      <c r="J7" s="70" t="s">
        <v>23</v>
      </c>
      <c r="K7" s="70" t="s">
        <v>24</v>
      </c>
      <c r="L7" s="70" t="s">
        <v>87</v>
      </c>
      <c r="M7" s="125"/>
      <c r="N7" s="71" t="s">
        <v>87</v>
      </c>
      <c r="O7" s="72" t="s">
        <v>88</v>
      </c>
      <c r="P7" s="5" t="s">
        <v>89</v>
      </c>
      <c r="Q7" s="5" t="s">
        <v>90</v>
      </c>
      <c r="R7" s="5" t="s">
        <v>91</v>
      </c>
      <c r="S7" s="5" t="s">
        <v>92</v>
      </c>
      <c r="T7" s="5" t="s">
        <v>93</v>
      </c>
      <c r="U7" s="5" t="s">
        <v>94</v>
      </c>
      <c r="V7" s="5" t="s">
        <v>95</v>
      </c>
      <c r="W7" s="5" t="s">
        <v>96</v>
      </c>
      <c r="X7" s="5" t="s">
        <v>97</v>
      </c>
      <c r="Y7" s="5" t="s">
        <v>98</v>
      </c>
      <c r="Z7" s="5" t="s">
        <v>99</v>
      </c>
    </row>
    <row r="8" spans="1:26" ht="33" customHeight="1" x14ac:dyDescent="0.2">
      <c r="A8" s="8" t="s">
        <v>27</v>
      </c>
      <c r="B8" s="9" t="str">
        <f>ANUAL!B9</f>
        <v>Prestación de servicios integrales para la realización de Eventos, Congresos y Exposiciones</v>
      </c>
      <c r="C8" s="20" t="str">
        <f>ANUAL!C9</f>
        <v>Porcentaje del avance de eventos realizados respecto los proyectados en el ejercicio</v>
      </c>
      <c r="D8" s="11" t="str">
        <f>ANUAL!D9</f>
        <v xml:space="preserve">Mensual </v>
      </c>
      <c r="E8" s="11" t="str">
        <f>ANUAL!E9</f>
        <v xml:space="preserve">Eventos </v>
      </c>
      <c r="F8" s="73" t="s">
        <v>32</v>
      </c>
      <c r="G8" s="74">
        <f t="shared" ref="G8:G10" si="0">SUM(O8:Z8)</f>
        <v>460</v>
      </c>
      <c r="H8" s="75">
        <f>ANUAL!AE9</f>
        <v>40</v>
      </c>
      <c r="I8" s="75">
        <f>ANUAL!AF9</f>
        <v>30</v>
      </c>
      <c r="J8" s="74">
        <f>ANUAL!G9</f>
        <v>517</v>
      </c>
      <c r="K8" s="74">
        <f>ANUAL!K9+ANUAL!N9+ANUAL!Q9+ANUAL!T9+ANUAL!W9+ANUAL!Z9+ANUAL!AC9+ANUAL!AF9</f>
        <v>337</v>
      </c>
      <c r="L8" s="76">
        <f t="shared" ref="L8:L19" si="1">+K8/J8</f>
        <v>0.65183752417794971</v>
      </c>
      <c r="M8" s="74">
        <f t="shared" ref="M8:M18" si="2">+J8-K8</f>
        <v>180</v>
      </c>
      <c r="N8" s="77">
        <f t="shared" ref="N8:N19" si="3">+M8/J8</f>
        <v>0.34816247582205029</v>
      </c>
      <c r="O8" s="78">
        <v>9</v>
      </c>
      <c r="P8" s="79">
        <v>14</v>
      </c>
      <c r="Q8" s="79">
        <v>38</v>
      </c>
      <c r="R8" s="79">
        <v>38</v>
      </c>
      <c r="S8" s="79">
        <v>50</v>
      </c>
      <c r="T8" s="79">
        <v>51</v>
      </c>
      <c r="U8" s="79">
        <v>77</v>
      </c>
      <c r="V8" s="79">
        <v>29</v>
      </c>
      <c r="W8" s="79">
        <v>27</v>
      </c>
      <c r="X8" s="79">
        <v>46</v>
      </c>
      <c r="Y8" s="79">
        <v>38</v>
      </c>
      <c r="Z8" s="79">
        <v>43</v>
      </c>
    </row>
    <row r="9" spans="1:26" ht="30.75" customHeight="1" x14ac:dyDescent="0.2">
      <c r="A9" s="8" t="s">
        <v>33</v>
      </c>
      <c r="B9" s="9" t="str">
        <f>ANUAL!B10</f>
        <v>Incremento  en atracción de personas interesadas en las Actividades ofrecidas por el Orquidario.</v>
      </c>
      <c r="C9" s="20" t="str">
        <f>ANUAL!C10</f>
        <v>Porcentaje de personas que acuden a los servicios ofrecidos por el Orquidario</v>
      </c>
      <c r="D9" s="11" t="str">
        <f>ANUAL!D10</f>
        <v xml:space="preserve">Mensual </v>
      </c>
      <c r="E9" s="11" t="str">
        <f>ANUAL!E10</f>
        <v>Personas</v>
      </c>
      <c r="F9" s="73" t="s">
        <v>32</v>
      </c>
      <c r="G9" s="74">
        <f t="shared" si="0"/>
        <v>18540</v>
      </c>
      <c r="H9" s="75">
        <f>ANUAL!AE10</f>
        <v>800</v>
      </c>
      <c r="I9" s="75">
        <f>ANUAL!AF10</f>
        <v>639</v>
      </c>
      <c r="J9" s="74">
        <f>ANUAL!G10</f>
        <v>6936</v>
      </c>
      <c r="K9" s="74">
        <f>ANUAL!K10+ANUAL!N10+ANUAL!Q10+ANUAL!T10+ANUAL!W10+ANUAL!Z10+ANUAL!AC10+ANUAL!AF10</f>
        <v>5323</v>
      </c>
      <c r="L9" s="76">
        <f t="shared" si="1"/>
        <v>0.76744521337946947</v>
      </c>
      <c r="M9" s="74">
        <f t="shared" si="2"/>
        <v>1613</v>
      </c>
      <c r="N9" s="77">
        <f t="shared" si="3"/>
        <v>0.23255478662053056</v>
      </c>
      <c r="O9" s="78">
        <f>678+45</f>
        <v>723</v>
      </c>
      <c r="P9" s="79">
        <f>754+45</f>
        <v>799</v>
      </c>
      <c r="Q9" s="79">
        <f>1243+45</f>
        <v>1288</v>
      </c>
      <c r="R9" s="79">
        <f>1256+45</f>
        <v>1301</v>
      </c>
      <c r="S9" s="79">
        <f>4876+45</f>
        <v>4921</v>
      </c>
      <c r="T9" s="79">
        <f>728+45</f>
        <v>773</v>
      </c>
      <c r="U9" s="79">
        <f>1231+45</f>
        <v>1276</v>
      </c>
      <c r="V9" s="79">
        <f>929+45</f>
        <v>974</v>
      </c>
      <c r="W9" s="79">
        <f>553+45</f>
        <v>598</v>
      </c>
      <c r="X9" s="79">
        <f>5024+45</f>
        <v>5069</v>
      </c>
      <c r="Y9" s="79">
        <f>477+45</f>
        <v>522</v>
      </c>
      <c r="Z9" s="79">
        <f>251+45</f>
        <v>296</v>
      </c>
    </row>
    <row r="10" spans="1:26" ht="30" customHeight="1" x14ac:dyDescent="0.2">
      <c r="A10" s="8" t="s">
        <v>33</v>
      </c>
      <c r="B10" s="9" t="str">
        <f>ANUAL!B11</f>
        <v>Incremento  en atracción de personas interesadas en las Actividades ofrecidas por el Planetario.</v>
      </c>
      <c r="C10" s="20" t="str">
        <f>ANUAL!C11</f>
        <v>Porcentaje de personas que acuden a los servicios ofrecidos por el Planetario</v>
      </c>
      <c r="D10" s="11" t="str">
        <f>ANUAL!D11</f>
        <v xml:space="preserve">Mensual </v>
      </c>
      <c r="E10" s="11" t="str">
        <f>ANUAL!E11</f>
        <v>Personas</v>
      </c>
      <c r="F10" s="73" t="s">
        <v>39</v>
      </c>
      <c r="G10" s="74">
        <f t="shared" si="0"/>
        <v>55000</v>
      </c>
      <c r="H10" s="75">
        <f>ANUAL!AE11</f>
        <v>3700</v>
      </c>
      <c r="I10" s="75">
        <f>ANUAL!AF11</f>
        <v>0</v>
      </c>
      <c r="J10" s="74">
        <f>ANUAL!G11</f>
        <v>29920</v>
      </c>
      <c r="K10" s="74">
        <f>ANUAL!K11+ANUAL!N11+ANUAL!Q11+ANUAL!T11+ANUAL!W11+ANUAL!Z11+ANUAL!AC11+ANUAL!AF11</f>
        <v>22393</v>
      </c>
      <c r="L10" s="76">
        <f t="shared" si="1"/>
        <v>0.74842914438502672</v>
      </c>
      <c r="M10" s="74">
        <f t="shared" si="2"/>
        <v>7527</v>
      </c>
      <c r="N10" s="77">
        <f t="shared" si="3"/>
        <v>0.25157085561497328</v>
      </c>
      <c r="O10" s="80">
        <v>5489</v>
      </c>
      <c r="P10" s="27">
        <v>3642</v>
      </c>
      <c r="Q10" s="27">
        <v>6028</v>
      </c>
      <c r="R10" s="27">
        <v>5094</v>
      </c>
      <c r="S10" s="27">
        <v>5946</v>
      </c>
      <c r="T10" s="27">
        <v>5653</v>
      </c>
      <c r="U10" s="27">
        <v>6079</v>
      </c>
      <c r="V10" s="27">
        <v>4685</v>
      </c>
      <c r="W10" s="27">
        <v>2587</v>
      </c>
      <c r="X10" s="27">
        <v>2688</v>
      </c>
      <c r="Y10" s="27">
        <v>3642</v>
      </c>
      <c r="Z10" s="27">
        <v>3467</v>
      </c>
    </row>
    <row r="11" spans="1:26" ht="42" customHeight="1" x14ac:dyDescent="0.2">
      <c r="A11" s="8"/>
      <c r="B11" s="9" t="str">
        <f>ANUAL!B12</f>
        <v>Incorporación de tecnologias digitales en el domo del Planetario</v>
      </c>
      <c r="C11" s="20" t="str">
        <f>ANUAL!C12</f>
        <v>Inauguración de domo digital en el aniversario 50 del Planetario Lic, Felipe Rivera</v>
      </c>
      <c r="D11" s="11" t="str">
        <f>ANUAL!D12</f>
        <v>Anual</v>
      </c>
      <c r="E11" s="11" t="str">
        <f>ANUAL!E12</f>
        <v>Proyecto</v>
      </c>
      <c r="F11" s="73"/>
      <c r="G11" s="74"/>
      <c r="H11" s="75">
        <f>ANUAL!AE12</f>
        <v>0</v>
      </c>
      <c r="I11" s="75">
        <f>ANUAL!AF12</f>
        <v>0</v>
      </c>
      <c r="J11" s="74">
        <f>ANUAL!G12</f>
        <v>1</v>
      </c>
      <c r="K11" s="74">
        <f>ANUAL!K12+ANUAL!N12+ANUAL!Q12+ANUAL!T12+ANUAL!W12+ANUAL!Z12+ANUAL!AC12+ANUAL!AF12</f>
        <v>1</v>
      </c>
      <c r="L11" s="76">
        <f t="shared" si="1"/>
        <v>1</v>
      </c>
      <c r="M11" s="74">
        <f t="shared" si="2"/>
        <v>0</v>
      </c>
      <c r="N11" s="77">
        <f t="shared" si="3"/>
        <v>0</v>
      </c>
      <c r="O11" s="78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ht="40.5" x14ac:dyDescent="0.2">
      <c r="A12" s="8" t="s">
        <v>33</v>
      </c>
      <c r="B12" s="9" t="str">
        <f>ANUAL!B13</f>
        <v>Incremento  en atracción de personas interesadas en las Actividades ofrecidas por el Departamento de Idiomas.</v>
      </c>
      <c r="C12" s="20" t="str">
        <f>ANUAL!C13</f>
        <v>Porcentaje de personas que acuden a los servicios ofrecidos por el Departamento de Idiomas</v>
      </c>
      <c r="D12" s="11" t="str">
        <f>ANUAL!D13</f>
        <v xml:space="preserve">Mensual </v>
      </c>
      <c r="E12" s="11" t="str">
        <f>ANUAL!E13</f>
        <v>Personas</v>
      </c>
      <c r="F12" s="73" t="s">
        <v>39</v>
      </c>
      <c r="G12" s="74">
        <f>SUM(O12:Z12)</f>
        <v>721</v>
      </c>
      <c r="H12" s="75">
        <f>ANUAL!AE13</f>
        <v>136</v>
      </c>
      <c r="I12" s="75">
        <f>ANUAL!AF13</f>
        <v>54</v>
      </c>
      <c r="J12" s="74">
        <f>ANUAL!G13</f>
        <v>851</v>
      </c>
      <c r="K12" s="74">
        <f>ANUAL!K13+ANUAL!N13+ANUAL!Q13+ANUAL!T13+ANUAL!W13+ANUAL!Z13+ANUAL!AC13+ANUAL!AF13</f>
        <v>116</v>
      </c>
      <c r="L12" s="76">
        <f t="shared" si="1"/>
        <v>0.136310223266745</v>
      </c>
      <c r="M12" s="74">
        <f t="shared" si="2"/>
        <v>735</v>
      </c>
      <c r="N12" s="77">
        <f t="shared" si="3"/>
        <v>0.86368977673325498</v>
      </c>
      <c r="O12" s="78">
        <v>360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361</v>
      </c>
      <c r="W12" s="79">
        <v>0</v>
      </c>
      <c r="X12" s="79">
        <v>0</v>
      </c>
      <c r="Y12" s="79">
        <v>0</v>
      </c>
      <c r="Z12" s="79">
        <v>0</v>
      </c>
    </row>
    <row r="13" spans="1:26" ht="27" x14ac:dyDescent="0.2">
      <c r="A13" s="40"/>
      <c r="B13" s="9" t="str">
        <f>ANUAL!B14</f>
        <v>Conservación y Mantenimiento del Centro de Convenciones de Morelia</v>
      </c>
      <c r="C13" s="20" t="str">
        <f>ANUAL!C14</f>
        <v>Mantenimientos realizados</v>
      </c>
      <c r="D13" s="11" t="str">
        <f>ANUAL!D14</f>
        <v xml:space="preserve">Mensual </v>
      </c>
      <c r="E13" s="11" t="str">
        <f>ANUAL!E14</f>
        <v>Mantenimiento</v>
      </c>
      <c r="F13" s="83"/>
      <c r="G13" s="85"/>
      <c r="H13" s="75">
        <f>ANUAL!AE14</f>
        <v>1</v>
      </c>
      <c r="I13" s="75">
        <f>ANUAL!AF14</f>
        <v>1</v>
      </c>
      <c r="J13" s="74">
        <f>ANUAL!G14</f>
        <v>12</v>
      </c>
      <c r="K13" s="74">
        <f>ANUAL!K14+ANUAL!N14+ANUAL!Q14+ANUAL!T14+ANUAL!W14+ANUAL!Z14+ANUAL!AC14+ANUAL!AF14</f>
        <v>8</v>
      </c>
      <c r="L13" s="84">
        <f t="shared" si="1"/>
        <v>0.66666666666666663</v>
      </c>
      <c r="M13" s="85">
        <f t="shared" si="2"/>
        <v>4</v>
      </c>
      <c r="N13" s="86">
        <f t="shared" si="3"/>
        <v>0.33333333333333331</v>
      </c>
      <c r="O13" s="87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ht="40.5" x14ac:dyDescent="0.2">
      <c r="A14" s="40"/>
      <c r="B14" s="9" t="str">
        <f>ANUAL!B15</f>
        <v>PICNIC´S</v>
      </c>
      <c r="C14" s="20" t="str">
        <f>ANUAL!C15</f>
        <v>Porcentaje del avance de picnic´s realizados respecto a los proyectados en el ejercicio</v>
      </c>
      <c r="D14" s="11" t="str">
        <f>ANUAL!D15</f>
        <v>Anual</v>
      </c>
      <c r="E14" s="11" t="str">
        <f>ANUAL!E15</f>
        <v>Evento</v>
      </c>
      <c r="F14" s="83"/>
      <c r="G14" s="85"/>
      <c r="H14" s="75">
        <f>ANUAL!AE15</f>
        <v>0</v>
      </c>
      <c r="I14" s="75">
        <f>ANUAL!AF15</f>
        <v>0</v>
      </c>
      <c r="J14" s="74">
        <f>ANUAL!G15</f>
        <v>4</v>
      </c>
      <c r="K14" s="74">
        <f>ANUAL!K15+ANUAL!N15+ANUAL!Q15+ANUAL!T15+ANUAL!W15+ANUAL!Z15+ANUAL!AC15+ANUAL!AF15</f>
        <v>6</v>
      </c>
      <c r="L14" s="84">
        <f t="shared" si="1"/>
        <v>1.5</v>
      </c>
      <c r="M14" s="85">
        <f t="shared" si="2"/>
        <v>-2</v>
      </c>
      <c r="N14" s="86">
        <f t="shared" si="3"/>
        <v>-0.5</v>
      </c>
      <c r="O14" s="87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spans="1:26" ht="27" x14ac:dyDescent="0.2">
      <c r="A15" s="40"/>
      <c r="B15" s="9" t="str">
        <f>ANUAL!B16</f>
        <v xml:space="preserve">Administración de Recursos </v>
      </c>
      <c r="C15" s="20" t="str">
        <f>ANUAL!C16</f>
        <v>Elaboración de Declaraciones de Impuestos</v>
      </c>
      <c r="D15" s="11" t="str">
        <f>ANUAL!D16</f>
        <v xml:space="preserve">Mensual </v>
      </c>
      <c r="E15" s="11" t="str">
        <f>ANUAL!E16</f>
        <v>Declaración</v>
      </c>
      <c r="F15" s="83"/>
      <c r="G15" s="85"/>
      <c r="H15" s="75">
        <f>ANUAL!AE16</f>
        <v>1</v>
      </c>
      <c r="I15" s="75">
        <f>ANUAL!AF16</f>
        <v>1</v>
      </c>
      <c r="J15" s="74">
        <f>ANUAL!G16</f>
        <v>12</v>
      </c>
      <c r="K15" s="74">
        <f>ANUAL!K16+ANUAL!N16+ANUAL!Q16+ANUAL!T16+ANUAL!W16+ANUAL!Z16+ANUAL!AC16+ANUAL!AF16</f>
        <v>8</v>
      </c>
      <c r="L15" s="84">
        <f t="shared" si="1"/>
        <v>0.66666666666666663</v>
      </c>
      <c r="M15" s="85">
        <f t="shared" si="2"/>
        <v>4</v>
      </c>
      <c r="N15" s="86">
        <f t="shared" si="3"/>
        <v>0.33333333333333331</v>
      </c>
      <c r="O15" s="87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ht="16.5" x14ac:dyDescent="0.2">
      <c r="A16" s="40"/>
      <c r="B16" s="9">
        <f>ANUAL!B17</f>
        <v>0</v>
      </c>
      <c r="C16" s="20" t="str">
        <f>ANUAL!C17</f>
        <v>Elaboración de Estados Financieros</v>
      </c>
      <c r="D16" s="11" t="str">
        <f>ANUAL!D17</f>
        <v xml:space="preserve">Mensual </v>
      </c>
      <c r="E16" s="11" t="str">
        <f>ANUAL!E17</f>
        <v>Informe</v>
      </c>
      <c r="F16" s="83"/>
      <c r="G16" s="85"/>
      <c r="H16" s="75">
        <f>ANUAL!AE17</f>
        <v>1</v>
      </c>
      <c r="I16" s="75">
        <f>ANUAL!AF17</f>
        <v>1</v>
      </c>
      <c r="J16" s="74">
        <f>ANUAL!G17</f>
        <v>12</v>
      </c>
      <c r="K16" s="74">
        <f>ANUAL!K17+ANUAL!N17+ANUAL!Q17+ANUAL!T17+ANUAL!W17+ANUAL!Z17+ANUAL!AC17+ANUAL!AF17</f>
        <v>8</v>
      </c>
      <c r="L16" s="84">
        <f t="shared" si="1"/>
        <v>0.66666666666666663</v>
      </c>
      <c r="M16" s="85">
        <f t="shared" si="2"/>
        <v>4</v>
      </c>
      <c r="N16" s="86">
        <f t="shared" si="3"/>
        <v>0.33333333333333331</v>
      </c>
      <c r="O16" s="87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ht="27" x14ac:dyDescent="0.2">
      <c r="A17" s="40"/>
      <c r="B17" s="9">
        <f>ANUAL!B18</f>
        <v>0</v>
      </c>
      <c r="C17" s="20" t="str">
        <f>ANUAL!C18</f>
        <v>Elaboración de Nóminas y timbrado ante SHCP</v>
      </c>
      <c r="D17" s="11" t="str">
        <f>ANUAL!D18</f>
        <v xml:space="preserve">Mensual </v>
      </c>
      <c r="E17" s="11" t="str">
        <f>ANUAL!E18</f>
        <v>Nómina</v>
      </c>
      <c r="F17" s="89"/>
      <c r="G17" s="91"/>
      <c r="H17" s="75">
        <f>ANUAL!AE18</f>
        <v>2</v>
      </c>
      <c r="I17" s="75">
        <f>ANUAL!AF18</f>
        <v>2</v>
      </c>
      <c r="J17" s="74">
        <f>ANUAL!G18</f>
        <v>25</v>
      </c>
      <c r="K17" s="74">
        <f>ANUAL!K18+ANUAL!N18+ANUAL!Q18+ANUAL!T18+ANUAL!W18+ANUAL!Z18+ANUAL!AC18+ANUAL!AF18</f>
        <v>16</v>
      </c>
      <c r="L17" s="90">
        <f t="shared" si="1"/>
        <v>0.64</v>
      </c>
      <c r="M17" s="91">
        <f t="shared" si="2"/>
        <v>9</v>
      </c>
      <c r="N17" s="92">
        <f t="shared" si="3"/>
        <v>0.36</v>
      </c>
      <c r="O17" s="87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ht="27.75" x14ac:dyDescent="0.3">
      <c r="A18" s="48"/>
      <c r="B18" s="93"/>
      <c r="C18" s="114" t="s">
        <v>59</v>
      </c>
      <c r="D18" s="115" t="s">
        <v>30</v>
      </c>
      <c r="E18" s="115" t="s">
        <v>60</v>
      </c>
      <c r="F18" s="73" t="s">
        <v>32</v>
      </c>
      <c r="G18" s="74">
        <f>ANUAL!G19</f>
        <v>12</v>
      </c>
      <c r="H18" s="75">
        <f>ANUAL!AE19</f>
        <v>1</v>
      </c>
      <c r="I18" s="75">
        <f>ANUAL!AF19</f>
        <v>1</v>
      </c>
      <c r="J18" s="74">
        <f>ANUAL!G19</f>
        <v>12</v>
      </c>
      <c r="K18" s="74">
        <f>ANUAL!K19+ANUAL!N19+ANUAL!Q19+ANUAL!T19+ANUAL!W19+ANUAL!Z19+ANUAL!AC19+ANUAL!AF19</f>
        <v>8</v>
      </c>
      <c r="L18" s="90">
        <f t="shared" si="1"/>
        <v>0.66666666666666663</v>
      </c>
      <c r="M18" s="74">
        <f t="shared" si="2"/>
        <v>4</v>
      </c>
      <c r="N18" s="92">
        <f t="shared" si="3"/>
        <v>0.33333333333333331</v>
      </c>
      <c r="O18" s="98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ht="16.5" x14ac:dyDescent="0.3">
      <c r="A19" s="48"/>
      <c r="B19" s="93"/>
      <c r="C19" s="93"/>
      <c r="D19" s="93"/>
      <c r="E19" s="93"/>
      <c r="F19" s="93"/>
      <c r="G19" s="106">
        <f>SUM(G8:G12)</f>
        <v>74721</v>
      </c>
      <c r="H19" s="118">
        <f t="shared" ref="H19:K19" si="4">SUM(H8:H17)</f>
        <v>4681</v>
      </c>
      <c r="I19" s="119">
        <f t="shared" si="4"/>
        <v>728</v>
      </c>
      <c r="J19" s="119">
        <f t="shared" si="4"/>
        <v>38290</v>
      </c>
      <c r="K19" s="119">
        <f t="shared" si="4"/>
        <v>28216</v>
      </c>
      <c r="L19" s="120">
        <f t="shared" si="1"/>
        <v>0.73690258553147037</v>
      </c>
      <c r="M19" s="119">
        <f>SUM(M8:M17)</f>
        <v>10074</v>
      </c>
      <c r="N19" s="121">
        <f t="shared" si="3"/>
        <v>0.26309741446852963</v>
      </c>
      <c r="O19" s="98">
        <f t="shared" ref="O19:Z19" si="5">SUM(O8:O12)</f>
        <v>6581</v>
      </c>
      <c r="P19" s="99">
        <f t="shared" si="5"/>
        <v>4455</v>
      </c>
      <c r="Q19" s="99">
        <f t="shared" si="5"/>
        <v>7354</v>
      </c>
      <c r="R19" s="99">
        <f t="shared" si="5"/>
        <v>6433</v>
      </c>
      <c r="S19" s="99">
        <f t="shared" si="5"/>
        <v>10917</v>
      </c>
      <c r="T19" s="99">
        <f t="shared" si="5"/>
        <v>6477</v>
      </c>
      <c r="U19" s="99">
        <f t="shared" si="5"/>
        <v>7432</v>
      </c>
      <c r="V19" s="99">
        <f t="shared" si="5"/>
        <v>6049</v>
      </c>
      <c r="W19" s="99">
        <f t="shared" si="5"/>
        <v>3212</v>
      </c>
      <c r="X19" s="99">
        <f t="shared" si="5"/>
        <v>7803</v>
      </c>
      <c r="Y19" s="99">
        <f t="shared" si="5"/>
        <v>4202</v>
      </c>
      <c r="Z19" s="99">
        <f t="shared" si="5"/>
        <v>3806</v>
      </c>
    </row>
    <row r="20" spans="1:26" ht="17.25" customHeight="1" x14ac:dyDescent="0.2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ht="20.25" customHeight="1" x14ac:dyDescent="0.3">
      <c r="A21" s="164" t="s">
        <v>62</v>
      </c>
      <c r="B21" s="129"/>
      <c r="C21" s="129"/>
      <c r="D21" s="93"/>
      <c r="E21" s="162" t="s">
        <v>63</v>
      </c>
      <c r="F21" s="129"/>
      <c r="G21" s="129"/>
      <c r="H21" s="129"/>
      <c r="I21" s="129"/>
      <c r="J21" s="129"/>
      <c r="K21" s="129"/>
      <c r="L21" s="129"/>
      <c r="M21" s="129"/>
      <c r="N21" s="129"/>
      <c r="O21" s="57"/>
      <c r="P21" s="57"/>
      <c r="Q21" s="57"/>
      <c r="R21" s="128" t="s">
        <v>63</v>
      </c>
      <c r="S21" s="129"/>
      <c r="T21" s="129"/>
      <c r="U21" s="129"/>
      <c r="V21" s="129"/>
      <c r="W21" s="129"/>
      <c r="X21" s="129"/>
      <c r="Y21" s="129"/>
      <c r="Z21" s="129"/>
    </row>
    <row r="22" spans="1:26" ht="20.25" customHeight="1" x14ac:dyDescent="0.3">
      <c r="A22" s="100"/>
      <c r="B22" s="101"/>
      <c r="C22" s="101"/>
      <c r="D22" s="93"/>
      <c r="E22" s="102"/>
      <c r="F22" s="102"/>
      <c r="G22" s="102"/>
      <c r="H22" s="102"/>
      <c r="I22" s="103"/>
      <c r="J22" s="102"/>
      <c r="K22" s="102"/>
      <c r="L22" s="102"/>
      <c r="M22" s="102"/>
      <c r="N22" s="57"/>
      <c r="O22" s="57"/>
      <c r="P22" s="57"/>
      <c r="Q22" s="57"/>
      <c r="R22" s="61"/>
      <c r="S22" s="61"/>
      <c r="T22" s="61"/>
      <c r="U22" s="61"/>
      <c r="V22" s="62"/>
      <c r="W22" s="61"/>
      <c r="X22" s="61"/>
      <c r="Y22" s="61"/>
      <c r="Z22" s="61"/>
    </row>
    <row r="23" spans="1:26" ht="12.75" customHeight="1" x14ac:dyDescent="0.3">
      <c r="A23" s="165" t="s">
        <v>64</v>
      </c>
      <c r="B23" s="129"/>
      <c r="C23" s="129"/>
      <c r="D23" s="93"/>
      <c r="E23" s="165" t="s">
        <v>65</v>
      </c>
      <c r="F23" s="129"/>
      <c r="G23" s="129"/>
      <c r="H23" s="129"/>
      <c r="I23" s="129"/>
      <c r="J23" s="129"/>
      <c r="K23" s="129"/>
      <c r="L23" s="129"/>
      <c r="M23" s="129"/>
      <c r="N23" s="129"/>
      <c r="O23" s="57"/>
      <c r="P23" s="57"/>
      <c r="Q23" s="57"/>
      <c r="R23" s="149" t="s">
        <v>65</v>
      </c>
      <c r="S23" s="129"/>
      <c r="T23" s="129"/>
      <c r="U23" s="129"/>
      <c r="V23" s="129"/>
      <c r="W23" s="129"/>
      <c r="X23" s="129"/>
      <c r="Y23" s="129"/>
      <c r="Z23" s="129"/>
    </row>
    <row r="24" spans="1:26" ht="12.75" customHeight="1" x14ac:dyDescent="0.3">
      <c r="A24" s="162" t="s">
        <v>67</v>
      </c>
      <c r="B24" s="129"/>
      <c r="C24" s="129"/>
      <c r="D24" s="93"/>
      <c r="E24" s="162" t="s">
        <v>100</v>
      </c>
      <c r="F24" s="129"/>
      <c r="G24" s="129"/>
      <c r="H24" s="129"/>
      <c r="I24" s="129"/>
      <c r="J24" s="129"/>
      <c r="K24" s="129"/>
      <c r="L24" s="129"/>
      <c r="M24" s="129"/>
      <c r="N24" s="129"/>
      <c r="O24" s="57"/>
      <c r="P24" s="57"/>
      <c r="Q24" s="57"/>
      <c r="R24" s="128" t="s">
        <v>101</v>
      </c>
      <c r="S24" s="129"/>
      <c r="T24" s="129"/>
      <c r="U24" s="129"/>
      <c r="V24" s="129"/>
      <c r="W24" s="129"/>
      <c r="X24" s="129"/>
      <c r="Y24" s="129"/>
      <c r="Z24" s="129"/>
    </row>
    <row r="25" spans="1:26" ht="17.25" customHeight="1" x14ac:dyDescent="0.3">
      <c r="A25" s="162" t="s">
        <v>68</v>
      </c>
      <c r="B25" s="129"/>
      <c r="C25" s="129"/>
      <c r="D25" s="93"/>
      <c r="E25" s="162" t="s">
        <v>102</v>
      </c>
      <c r="F25" s="129"/>
      <c r="G25" s="129"/>
      <c r="H25" s="129"/>
      <c r="I25" s="129"/>
      <c r="J25" s="129"/>
      <c r="K25" s="129"/>
      <c r="L25" s="129"/>
      <c r="M25" s="129"/>
      <c r="N25" s="129"/>
      <c r="O25" s="57"/>
      <c r="P25" s="57"/>
      <c r="Q25" s="57"/>
      <c r="R25" s="128" t="s">
        <v>102</v>
      </c>
      <c r="S25" s="129"/>
      <c r="T25" s="129"/>
      <c r="U25" s="129"/>
      <c r="V25" s="129"/>
      <c r="W25" s="129"/>
      <c r="X25" s="129"/>
      <c r="Y25" s="129"/>
      <c r="Z25" s="129"/>
    </row>
    <row r="26" spans="1:26" ht="17.2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17.25" customHeight="1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ht="17.25" customHeight="1" x14ac:dyDescent="0.2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17.25" customHeight="1" x14ac:dyDescent="0.2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ht="35.25" customHeight="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ht="35.25" customHeight="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35.25" customHeight="1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ht="35.25" customHeight="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35.25" customHeight="1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35.25" customHeight="1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ht="35.2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ht="35.25" customHeight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 ht="35.25" customHeigh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ht="35.25" customHeigh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35.25" customHeigh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spans="1:26" ht="35.25" customHeight="1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ht="35.25" customHeight="1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6">
    <mergeCell ref="A21:C21"/>
    <mergeCell ref="E21:N21"/>
    <mergeCell ref="R21:Z21"/>
    <mergeCell ref="E23:N23"/>
    <mergeCell ref="R23:Z23"/>
    <mergeCell ref="A23:C23"/>
    <mergeCell ref="A24:C24"/>
    <mergeCell ref="E24:N24"/>
    <mergeCell ref="R24:Z24"/>
    <mergeCell ref="A25:C25"/>
    <mergeCell ref="E25:N25"/>
    <mergeCell ref="R25:Z25"/>
    <mergeCell ref="G6:G7"/>
    <mergeCell ref="H6:I6"/>
    <mergeCell ref="J6:K6"/>
    <mergeCell ref="M6:M7"/>
    <mergeCell ref="A2:Z2"/>
    <mergeCell ref="A3:Z3"/>
    <mergeCell ref="A4:Z4"/>
    <mergeCell ref="A6:A7"/>
    <mergeCell ref="B6:B7"/>
    <mergeCell ref="C6:C7"/>
    <mergeCell ref="D6:D7"/>
    <mergeCell ref="O6:Z6"/>
    <mergeCell ref="E6:E7"/>
    <mergeCell ref="F6:F7"/>
  </mergeCells>
  <printOptions horizontalCentered="1"/>
  <pageMargins left="0.51181102362204722" right="0.31496062992125984" top="0.55118110236220474" bottom="0.35433070866141736" header="0" footer="0"/>
  <pageSetup scale="78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1"/>
  <sheetViews>
    <sheetView topLeftCell="B1" workbookViewId="0"/>
  </sheetViews>
  <sheetFormatPr baseColWidth="10" defaultColWidth="14.42578125" defaultRowHeight="15" customHeight="1" x14ac:dyDescent="0.2"/>
  <cols>
    <col min="1" max="1" width="8.85546875" hidden="1" customWidth="1"/>
    <col min="2" max="2" width="39.140625" customWidth="1"/>
    <col min="3" max="3" width="25.85546875" customWidth="1"/>
    <col min="4" max="4" width="12.7109375" customWidth="1"/>
    <col min="5" max="5" width="12.42578125" customWidth="1"/>
    <col min="6" max="6" width="8.7109375" hidden="1" customWidth="1"/>
    <col min="7" max="7" width="10" hidden="1" customWidth="1"/>
    <col min="8" max="8" width="6.5703125" customWidth="1"/>
    <col min="9" max="9" width="5.7109375" customWidth="1"/>
    <col min="10" max="10" width="6.42578125" customWidth="1"/>
    <col min="11" max="11" width="7.7109375" customWidth="1"/>
    <col min="12" max="12" width="9.42578125" customWidth="1"/>
    <col min="13" max="13" width="11.7109375" customWidth="1"/>
    <col min="14" max="14" width="9" customWidth="1"/>
    <col min="15" max="18" width="4.28515625" hidden="1" customWidth="1"/>
    <col min="19" max="19" width="5" hidden="1" customWidth="1"/>
    <col min="20" max="26" width="4.28515625" hidden="1" customWidth="1"/>
  </cols>
  <sheetData>
    <row r="1" spans="1:26" ht="12.75" customHeight="1" x14ac:dyDescent="0.2"/>
    <row r="2" spans="1:26" ht="20.25" customHeight="1" x14ac:dyDescent="0.2">
      <c r="A2" s="157" t="s">
        <v>134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6"/>
    </row>
    <row r="3" spans="1:26" ht="18" x14ac:dyDescent="0.2">
      <c r="A3" s="157" t="s">
        <v>135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6"/>
    </row>
    <row r="4" spans="1:26" ht="18" x14ac:dyDescent="0.2">
      <c r="A4" s="157" t="s">
        <v>136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6"/>
    </row>
    <row r="5" spans="1:26" ht="9" customHeight="1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18" customHeight="1" x14ac:dyDescent="0.2">
      <c r="A6" s="138" t="s">
        <v>3</v>
      </c>
      <c r="B6" s="158" t="s">
        <v>4</v>
      </c>
      <c r="C6" s="156" t="s">
        <v>5</v>
      </c>
      <c r="D6" s="156" t="s">
        <v>6</v>
      </c>
      <c r="E6" s="156" t="s">
        <v>7</v>
      </c>
      <c r="F6" s="156" t="s">
        <v>8</v>
      </c>
      <c r="G6" s="156" t="s">
        <v>9</v>
      </c>
      <c r="H6" s="154" t="s">
        <v>19</v>
      </c>
      <c r="I6" s="155"/>
      <c r="J6" s="154" t="s">
        <v>9</v>
      </c>
      <c r="K6" s="155"/>
      <c r="L6" s="68" t="s">
        <v>24</v>
      </c>
      <c r="M6" s="156" t="s">
        <v>84</v>
      </c>
      <c r="N6" s="69" t="s">
        <v>85</v>
      </c>
      <c r="O6" s="159" t="s">
        <v>86</v>
      </c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1"/>
    </row>
    <row r="7" spans="1:26" ht="27.75" customHeight="1" x14ac:dyDescent="0.2">
      <c r="A7" s="140"/>
      <c r="B7" s="143"/>
      <c r="C7" s="125"/>
      <c r="D7" s="125"/>
      <c r="E7" s="125"/>
      <c r="F7" s="125"/>
      <c r="G7" s="125"/>
      <c r="H7" s="70" t="s">
        <v>23</v>
      </c>
      <c r="I7" s="70" t="s">
        <v>24</v>
      </c>
      <c r="J7" s="70" t="s">
        <v>23</v>
      </c>
      <c r="K7" s="70" t="s">
        <v>24</v>
      </c>
      <c r="L7" s="70" t="s">
        <v>87</v>
      </c>
      <c r="M7" s="125"/>
      <c r="N7" s="71" t="s">
        <v>87</v>
      </c>
      <c r="O7" s="72" t="s">
        <v>88</v>
      </c>
      <c r="P7" s="5" t="s">
        <v>89</v>
      </c>
      <c r="Q7" s="5" t="s">
        <v>90</v>
      </c>
      <c r="R7" s="5" t="s">
        <v>91</v>
      </c>
      <c r="S7" s="5" t="s">
        <v>92</v>
      </c>
      <c r="T7" s="5" t="s">
        <v>93</v>
      </c>
      <c r="U7" s="5" t="s">
        <v>94</v>
      </c>
      <c r="V7" s="5" t="s">
        <v>95</v>
      </c>
      <c r="W7" s="5" t="s">
        <v>96</v>
      </c>
      <c r="X7" s="5" t="s">
        <v>97</v>
      </c>
      <c r="Y7" s="5" t="s">
        <v>98</v>
      </c>
      <c r="Z7" s="5" t="s">
        <v>99</v>
      </c>
    </row>
    <row r="8" spans="1:26" ht="34.5" customHeight="1" x14ac:dyDescent="0.2">
      <c r="A8" s="8" t="s">
        <v>27</v>
      </c>
      <c r="B8" s="9" t="str">
        <f>ANUAL!B9</f>
        <v>Prestación de servicios integrales para la realización de Eventos, Congresos y Exposiciones</v>
      </c>
      <c r="C8" s="20" t="str">
        <f>ANUAL!C9</f>
        <v>Porcentaje del avance de eventos realizados respecto los proyectados en el ejercicio</v>
      </c>
      <c r="D8" s="11" t="str">
        <f>ANUAL!D9</f>
        <v xml:space="preserve">Mensual </v>
      </c>
      <c r="E8" s="11" t="str">
        <f>ANUAL!E9</f>
        <v xml:space="preserve">Eventos </v>
      </c>
      <c r="F8" s="73" t="s">
        <v>32</v>
      </c>
      <c r="G8" s="74">
        <f t="shared" ref="G8:G10" si="0">SUM(O8:Z8)</f>
        <v>460</v>
      </c>
      <c r="H8" s="75">
        <f>ANUAL!AH9</f>
        <v>40</v>
      </c>
      <c r="I8" s="75">
        <f>ANUAL!AI9</f>
        <v>30</v>
      </c>
      <c r="J8" s="74">
        <f>ANUAL!G9</f>
        <v>517</v>
      </c>
      <c r="K8" s="74">
        <f>ANUAL!K9+ANUAL!N9+ANUAL!Q9+ANUAL!T9+ANUAL!W9+ANUAL!Z9+ANUAL!AC9+ANUAL!AF9+ANUAL!AI9</f>
        <v>367</v>
      </c>
      <c r="L8" s="76">
        <f t="shared" ref="L8:L19" si="1">+K8/J8</f>
        <v>0.70986460348162472</v>
      </c>
      <c r="M8" s="74">
        <f t="shared" ref="M8:M18" si="2">+J8-K8</f>
        <v>150</v>
      </c>
      <c r="N8" s="77">
        <f t="shared" ref="N8:N19" si="3">+M8/J8</f>
        <v>0.29013539651837522</v>
      </c>
      <c r="O8" s="78">
        <v>9</v>
      </c>
      <c r="P8" s="79">
        <v>14</v>
      </c>
      <c r="Q8" s="79">
        <v>38</v>
      </c>
      <c r="R8" s="79">
        <v>38</v>
      </c>
      <c r="S8" s="79">
        <v>50</v>
      </c>
      <c r="T8" s="79">
        <v>51</v>
      </c>
      <c r="U8" s="79">
        <v>77</v>
      </c>
      <c r="V8" s="79">
        <v>29</v>
      </c>
      <c r="W8" s="79">
        <v>27</v>
      </c>
      <c r="X8" s="79">
        <v>46</v>
      </c>
      <c r="Y8" s="79">
        <v>38</v>
      </c>
      <c r="Z8" s="79">
        <v>43</v>
      </c>
    </row>
    <row r="9" spans="1:26" ht="33" customHeight="1" x14ac:dyDescent="0.2">
      <c r="A9" s="8" t="s">
        <v>33</v>
      </c>
      <c r="B9" s="9" t="str">
        <f>ANUAL!B10</f>
        <v>Incremento  en atracción de personas interesadas en las Actividades ofrecidas por el Orquidario.</v>
      </c>
      <c r="C9" s="20" t="str">
        <f>ANUAL!C10</f>
        <v>Porcentaje de personas que acuden a los servicios ofrecidos por el Orquidario</v>
      </c>
      <c r="D9" s="11" t="str">
        <f>ANUAL!D10</f>
        <v xml:space="preserve">Mensual </v>
      </c>
      <c r="E9" s="11" t="str">
        <f>ANUAL!E10</f>
        <v>Personas</v>
      </c>
      <c r="F9" s="73" t="s">
        <v>32</v>
      </c>
      <c r="G9" s="74">
        <f t="shared" si="0"/>
        <v>18540</v>
      </c>
      <c r="H9" s="75">
        <f>ANUAL!AH10</f>
        <v>500</v>
      </c>
      <c r="I9" s="75">
        <f>ANUAL!AI10</f>
        <v>718</v>
      </c>
      <c r="J9" s="74">
        <f>ANUAL!G10</f>
        <v>6936</v>
      </c>
      <c r="K9" s="74">
        <f>ANUAL!K10+ANUAL!N10+ANUAL!Q10+ANUAL!T10+ANUAL!W10+ANUAL!Z10+ANUAL!AC10+ANUAL!AF10+ANUAL!AI10</f>
        <v>6041</v>
      </c>
      <c r="L9" s="76">
        <f t="shared" si="1"/>
        <v>0.87096309111880044</v>
      </c>
      <c r="M9" s="74">
        <f t="shared" si="2"/>
        <v>895</v>
      </c>
      <c r="N9" s="77">
        <f t="shared" si="3"/>
        <v>0.12903690888119954</v>
      </c>
      <c r="O9" s="78">
        <f>678+45</f>
        <v>723</v>
      </c>
      <c r="P9" s="79">
        <f>754+45</f>
        <v>799</v>
      </c>
      <c r="Q9" s="79">
        <f>1243+45</f>
        <v>1288</v>
      </c>
      <c r="R9" s="79">
        <f>1256+45</f>
        <v>1301</v>
      </c>
      <c r="S9" s="79">
        <f>4876+45</f>
        <v>4921</v>
      </c>
      <c r="T9" s="79">
        <f>728+45</f>
        <v>773</v>
      </c>
      <c r="U9" s="79">
        <f>1231+45</f>
        <v>1276</v>
      </c>
      <c r="V9" s="79">
        <f>929+45</f>
        <v>974</v>
      </c>
      <c r="W9" s="79">
        <f>553+45</f>
        <v>598</v>
      </c>
      <c r="X9" s="79">
        <f>5024+45</f>
        <v>5069</v>
      </c>
      <c r="Y9" s="79">
        <f>477+45</f>
        <v>522</v>
      </c>
      <c r="Z9" s="79">
        <f>251+45</f>
        <v>296</v>
      </c>
    </row>
    <row r="10" spans="1:26" ht="33" customHeight="1" x14ac:dyDescent="0.2">
      <c r="A10" s="8" t="s">
        <v>33</v>
      </c>
      <c r="B10" s="9" t="str">
        <f>ANUAL!B11</f>
        <v>Incremento  en atracción de personas interesadas en las Actividades ofrecidas por el Planetario.</v>
      </c>
      <c r="C10" s="20" t="str">
        <f>ANUAL!C11</f>
        <v>Porcentaje de personas que acuden a los servicios ofrecidos por el Planetario</v>
      </c>
      <c r="D10" s="11" t="str">
        <f>ANUAL!D11</f>
        <v xml:space="preserve">Mensual </v>
      </c>
      <c r="E10" s="11" t="str">
        <f>ANUAL!E11</f>
        <v>Personas</v>
      </c>
      <c r="F10" s="73" t="s">
        <v>39</v>
      </c>
      <c r="G10" s="74">
        <f t="shared" si="0"/>
        <v>55000</v>
      </c>
      <c r="H10" s="75">
        <f>ANUAL!AH11</f>
        <v>1600</v>
      </c>
      <c r="I10" s="75">
        <f>ANUAL!AI11</f>
        <v>0</v>
      </c>
      <c r="J10" s="74">
        <f>ANUAL!G11</f>
        <v>29920</v>
      </c>
      <c r="K10" s="74">
        <f>ANUAL!K11+ANUAL!N11+ANUAL!Q11+ANUAL!T11+ANUAL!W11+ANUAL!Z11+ANUAL!AC11+ANUAL!AF11+ANUAL!AI11</f>
        <v>22393</v>
      </c>
      <c r="L10" s="76">
        <f t="shared" si="1"/>
        <v>0.74842914438502672</v>
      </c>
      <c r="M10" s="74">
        <f t="shared" si="2"/>
        <v>7527</v>
      </c>
      <c r="N10" s="77">
        <f t="shared" si="3"/>
        <v>0.25157085561497328</v>
      </c>
      <c r="O10" s="80">
        <v>5489</v>
      </c>
      <c r="P10" s="27">
        <v>3642</v>
      </c>
      <c r="Q10" s="27">
        <v>6028</v>
      </c>
      <c r="R10" s="27">
        <v>5094</v>
      </c>
      <c r="S10" s="27">
        <v>5946</v>
      </c>
      <c r="T10" s="27">
        <v>5653</v>
      </c>
      <c r="U10" s="27">
        <v>6079</v>
      </c>
      <c r="V10" s="27">
        <v>4685</v>
      </c>
      <c r="W10" s="27">
        <v>2587</v>
      </c>
      <c r="X10" s="27">
        <v>2688</v>
      </c>
      <c r="Y10" s="27">
        <v>3642</v>
      </c>
      <c r="Z10" s="27">
        <v>3467</v>
      </c>
    </row>
    <row r="11" spans="1:26" ht="43.5" customHeight="1" x14ac:dyDescent="0.2">
      <c r="A11" s="8"/>
      <c r="B11" s="9" t="str">
        <f>ANUAL!B12</f>
        <v>Incorporación de tecnologias digitales en el domo del Planetario</v>
      </c>
      <c r="C11" s="20" t="str">
        <f>ANUAL!C12</f>
        <v>Inauguración de domo digital en el aniversario 50 del Planetario Lic, Felipe Rivera</v>
      </c>
      <c r="D11" s="11" t="str">
        <f>ANUAL!D12</f>
        <v>Anual</v>
      </c>
      <c r="E11" s="11" t="str">
        <f>ANUAL!E12</f>
        <v>Proyecto</v>
      </c>
      <c r="F11" s="73"/>
      <c r="G11" s="74"/>
      <c r="H11" s="75">
        <f>ANUAL!AH12</f>
        <v>0</v>
      </c>
      <c r="I11" s="75">
        <f>ANUAL!AI12</f>
        <v>0</v>
      </c>
      <c r="J11" s="74">
        <f>ANUAL!G12</f>
        <v>1</v>
      </c>
      <c r="K11" s="74">
        <f>ANUAL!K12+ANUAL!N12+ANUAL!Q12+ANUAL!T12+ANUAL!W12+ANUAL!Z12+ANUAL!AC12+ANUAL!AF12+ANUAL!AI12</f>
        <v>1</v>
      </c>
      <c r="L11" s="76">
        <f t="shared" si="1"/>
        <v>1</v>
      </c>
      <c r="M11" s="74">
        <f t="shared" si="2"/>
        <v>0</v>
      </c>
      <c r="N11" s="77">
        <f t="shared" si="3"/>
        <v>0</v>
      </c>
      <c r="O11" s="78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ht="30" customHeight="1" x14ac:dyDescent="0.2">
      <c r="A12" s="8" t="s">
        <v>33</v>
      </c>
      <c r="B12" s="9" t="str">
        <f>ANUAL!B13</f>
        <v>Incremento  en atracción de personas interesadas en las Actividades ofrecidas por el Departamento de Idiomas.</v>
      </c>
      <c r="C12" s="20" t="str">
        <f>ANUAL!C13</f>
        <v>Porcentaje de personas que acuden a los servicios ofrecidos por el Departamento de Idiomas</v>
      </c>
      <c r="D12" s="11" t="str">
        <f>ANUAL!D13</f>
        <v xml:space="preserve">Mensual </v>
      </c>
      <c r="E12" s="11" t="str">
        <f>ANUAL!E13</f>
        <v>Personas</v>
      </c>
      <c r="F12" s="73" t="s">
        <v>39</v>
      </c>
      <c r="G12" s="74">
        <f>SUM(O12:Z12)</f>
        <v>721</v>
      </c>
      <c r="H12" s="75">
        <f>ANUAL!AH13</f>
        <v>235</v>
      </c>
      <c r="I12" s="75">
        <f>ANUAL!AI13</f>
        <v>267</v>
      </c>
      <c r="J12" s="74">
        <f>ANUAL!G13</f>
        <v>851</v>
      </c>
      <c r="K12" s="74">
        <f>ANUAL!K13+ANUAL!N13+ANUAL!Q13+ANUAL!T13+ANUAL!W13+ANUAL!Z13+ANUAL!AC13+ANUAL!AF13+ANUAL!AI13</f>
        <v>383</v>
      </c>
      <c r="L12" s="76">
        <f t="shared" si="1"/>
        <v>0.4500587544065805</v>
      </c>
      <c r="M12" s="74">
        <f t="shared" si="2"/>
        <v>468</v>
      </c>
      <c r="N12" s="77">
        <f t="shared" si="3"/>
        <v>0.5499412455934195</v>
      </c>
      <c r="O12" s="78">
        <v>360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361</v>
      </c>
      <c r="W12" s="79">
        <v>0</v>
      </c>
      <c r="X12" s="79">
        <v>0</v>
      </c>
      <c r="Y12" s="79">
        <v>0</v>
      </c>
      <c r="Z12" s="79">
        <v>0</v>
      </c>
    </row>
    <row r="13" spans="1:26" ht="27" x14ac:dyDescent="0.2">
      <c r="A13" s="40"/>
      <c r="B13" s="9" t="str">
        <f>ANUAL!B14</f>
        <v>Conservación y Mantenimiento del Centro de Convenciones de Morelia</v>
      </c>
      <c r="C13" s="20" t="str">
        <f>ANUAL!C14</f>
        <v>Mantenimientos realizados</v>
      </c>
      <c r="D13" s="11" t="str">
        <f>ANUAL!D14</f>
        <v xml:space="preserve">Mensual </v>
      </c>
      <c r="E13" s="11" t="str">
        <f>ANUAL!E14</f>
        <v>Mantenimiento</v>
      </c>
      <c r="F13" s="83"/>
      <c r="G13" s="85"/>
      <c r="H13" s="75">
        <f>ANUAL!AH14</f>
        <v>1</v>
      </c>
      <c r="I13" s="75">
        <f>ANUAL!AI14</f>
        <v>1</v>
      </c>
      <c r="J13" s="74">
        <f>ANUAL!G14</f>
        <v>12</v>
      </c>
      <c r="K13" s="74">
        <f>ANUAL!K14+ANUAL!N14+ANUAL!Q14+ANUAL!T14+ANUAL!W14+ANUAL!Z14+ANUAL!AC14+ANUAL!AF14+ANUAL!AI14</f>
        <v>9</v>
      </c>
      <c r="L13" s="84">
        <f t="shared" si="1"/>
        <v>0.75</v>
      </c>
      <c r="M13" s="74">
        <f t="shared" si="2"/>
        <v>3</v>
      </c>
      <c r="N13" s="86">
        <f t="shared" si="3"/>
        <v>0.25</v>
      </c>
      <c r="O13" s="87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ht="40.5" x14ac:dyDescent="0.2">
      <c r="A14" s="40"/>
      <c r="B14" s="9" t="str">
        <f>ANUAL!B15</f>
        <v>PICNIC´S</v>
      </c>
      <c r="C14" s="20" t="str">
        <f>ANUAL!C15</f>
        <v>Porcentaje del avance de picnic´s realizados respecto a los proyectados en el ejercicio</v>
      </c>
      <c r="D14" s="11" t="str">
        <f>ANUAL!D15</f>
        <v>Anual</v>
      </c>
      <c r="E14" s="11" t="str">
        <f>ANUAL!E15</f>
        <v>Evento</v>
      </c>
      <c r="F14" s="83"/>
      <c r="G14" s="85"/>
      <c r="H14" s="75">
        <f>ANUAL!AH15</f>
        <v>0</v>
      </c>
      <c r="I14" s="75">
        <f>ANUAL!AI15</f>
        <v>0</v>
      </c>
      <c r="J14" s="74">
        <f>ANUAL!G15</f>
        <v>4</v>
      </c>
      <c r="K14" s="74">
        <f>ANUAL!K15+ANUAL!N15+ANUAL!Q15+ANUAL!T15+ANUAL!W15+ANUAL!Z15+ANUAL!AC15+ANUAL!AF15+ANUAL!AI15</f>
        <v>6</v>
      </c>
      <c r="L14" s="84">
        <f t="shared" si="1"/>
        <v>1.5</v>
      </c>
      <c r="M14" s="74">
        <f t="shared" si="2"/>
        <v>-2</v>
      </c>
      <c r="N14" s="86">
        <f t="shared" si="3"/>
        <v>-0.5</v>
      </c>
      <c r="O14" s="87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spans="1:26" ht="27" x14ac:dyDescent="0.2">
      <c r="A15" s="40"/>
      <c r="B15" s="9" t="str">
        <f>ANUAL!B16</f>
        <v xml:space="preserve">Administración de Recursos </v>
      </c>
      <c r="C15" s="20" t="str">
        <f>ANUAL!C16</f>
        <v>Elaboración de Declaraciones de Impuestos</v>
      </c>
      <c r="D15" s="11" t="str">
        <f>ANUAL!D16</f>
        <v xml:space="preserve">Mensual </v>
      </c>
      <c r="E15" s="11" t="str">
        <f>ANUAL!E16</f>
        <v>Declaración</v>
      </c>
      <c r="F15" s="83"/>
      <c r="G15" s="85"/>
      <c r="H15" s="75">
        <f>ANUAL!AH16</f>
        <v>1</v>
      </c>
      <c r="I15" s="75">
        <f>ANUAL!AI16</f>
        <v>1</v>
      </c>
      <c r="J15" s="74">
        <f>ANUAL!G16</f>
        <v>12</v>
      </c>
      <c r="K15" s="74">
        <f>ANUAL!K16+ANUAL!N16+ANUAL!Q16+ANUAL!T16+ANUAL!W16+ANUAL!Z16+ANUAL!AC16+ANUAL!AF16+ANUAL!AI16</f>
        <v>9</v>
      </c>
      <c r="L15" s="84">
        <f t="shared" si="1"/>
        <v>0.75</v>
      </c>
      <c r="M15" s="74">
        <f t="shared" si="2"/>
        <v>3</v>
      </c>
      <c r="N15" s="86">
        <f t="shared" si="3"/>
        <v>0.25</v>
      </c>
      <c r="O15" s="87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ht="16.5" x14ac:dyDescent="0.2">
      <c r="A16" s="40"/>
      <c r="B16" s="9">
        <f>ANUAL!B17</f>
        <v>0</v>
      </c>
      <c r="C16" s="20" t="str">
        <f>ANUAL!C17</f>
        <v>Elaboración de Estados Financieros</v>
      </c>
      <c r="D16" s="11" t="str">
        <f>ANUAL!D17</f>
        <v xml:space="preserve">Mensual </v>
      </c>
      <c r="E16" s="11" t="str">
        <f>ANUAL!E17</f>
        <v>Informe</v>
      </c>
      <c r="F16" s="83"/>
      <c r="G16" s="85"/>
      <c r="H16" s="75">
        <f>ANUAL!AH17</f>
        <v>1</v>
      </c>
      <c r="I16" s="75">
        <f>ANUAL!AI17</f>
        <v>1</v>
      </c>
      <c r="J16" s="74">
        <f>ANUAL!G17</f>
        <v>12</v>
      </c>
      <c r="K16" s="74">
        <f>ANUAL!K17+ANUAL!N17+ANUAL!Q17+ANUAL!T17+ANUAL!W17+ANUAL!Z17+ANUAL!AC17+ANUAL!AF17+ANUAL!AI17</f>
        <v>9</v>
      </c>
      <c r="L16" s="84">
        <f t="shared" si="1"/>
        <v>0.75</v>
      </c>
      <c r="M16" s="74">
        <f t="shared" si="2"/>
        <v>3</v>
      </c>
      <c r="N16" s="86">
        <f t="shared" si="3"/>
        <v>0.25</v>
      </c>
      <c r="O16" s="87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ht="27" x14ac:dyDescent="0.2">
      <c r="A17" s="40"/>
      <c r="B17" s="9">
        <f>ANUAL!B18</f>
        <v>0</v>
      </c>
      <c r="C17" s="20" t="str">
        <f>ANUAL!C18</f>
        <v>Elaboración de Nóminas y timbrado ante SHCP</v>
      </c>
      <c r="D17" s="11" t="str">
        <f>ANUAL!D18</f>
        <v xml:space="preserve">Mensual </v>
      </c>
      <c r="E17" s="11" t="str">
        <f>ANUAL!E18</f>
        <v>Nómina</v>
      </c>
      <c r="F17" s="89"/>
      <c r="G17" s="91"/>
      <c r="H17" s="75">
        <f>ANUAL!AH18</f>
        <v>2</v>
      </c>
      <c r="I17" s="75">
        <f>ANUAL!AI18</f>
        <v>2</v>
      </c>
      <c r="J17" s="74">
        <f>ANUAL!G18</f>
        <v>25</v>
      </c>
      <c r="K17" s="74">
        <f>ANUAL!K18+ANUAL!N18+ANUAL!Q18+ANUAL!T18+ANUAL!W18+ANUAL!Z18+ANUAL!AC18+ANUAL!AF18+ANUAL!AI18</f>
        <v>18</v>
      </c>
      <c r="L17" s="90">
        <f t="shared" si="1"/>
        <v>0.72</v>
      </c>
      <c r="M17" s="74">
        <f t="shared" si="2"/>
        <v>7</v>
      </c>
      <c r="N17" s="92">
        <f t="shared" si="3"/>
        <v>0.28000000000000003</v>
      </c>
      <c r="O17" s="87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ht="27.75" x14ac:dyDescent="0.3">
      <c r="A18" s="48"/>
      <c r="B18" s="93"/>
      <c r="C18" s="114" t="s">
        <v>59</v>
      </c>
      <c r="D18" s="115" t="s">
        <v>30</v>
      </c>
      <c r="E18" s="115" t="s">
        <v>60</v>
      </c>
      <c r="F18" s="73" t="s">
        <v>32</v>
      </c>
      <c r="G18" s="74">
        <f>ANUAL!G19</f>
        <v>12</v>
      </c>
      <c r="H18" s="75">
        <f>ANUAL!AH19</f>
        <v>1</v>
      </c>
      <c r="I18" s="75">
        <f>ANUAL!AI19</f>
        <v>1</v>
      </c>
      <c r="J18" s="74">
        <f>ANUAL!G19</f>
        <v>12</v>
      </c>
      <c r="K18" s="74">
        <f>ANUAL!K19+ANUAL!N19+ANUAL!Q19+ANUAL!T19+ANUAL!W19+ANUAL!Z19+ANUAL!AC19+ANUAL!AF19+ANUAL!AI19</f>
        <v>9</v>
      </c>
      <c r="L18" s="90">
        <f t="shared" si="1"/>
        <v>0.75</v>
      </c>
      <c r="M18" s="74">
        <f t="shared" si="2"/>
        <v>3</v>
      </c>
      <c r="N18" s="92">
        <f t="shared" si="3"/>
        <v>0.25</v>
      </c>
      <c r="O18" s="98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ht="16.5" x14ac:dyDescent="0.3">
      <c r="A19" s="48"/>
      <c r="B19" s="93"/>
      <c r="C19" s="93"/>
      <c r="D19" s="93"/>
      <c r="E19" s="93"/>
      <c r="F19" s="93"/>
      <c r="G19" s="106">
        <f>SUM(G8:G12)</f>
        <v>74721</v>
      </c>
      <c r="H19" s="94">
        <f t="shared" ref="H19:K19" si="4">SUM(H8:H17)</f>
        <v>2380</v>
      </c>
      <c r="I19" s="95">
        <f t="shared" si="4"/>
        <v>1020</v>
      </c>
      <c r="J19" s="95">
        <f t="shared" si="4"/>
        <v>38290</v>
      </c>
      <c r="K19" s="95">
        <f t="shared" si="4"/>
        <v>29236</v>
      </c>
      <c r="L19" s="96">
        <f t="shared" si="1"/>
        <v>0.76354139462000525</v>
      </c>
      <c r="M19" s="95">
        <f>SUM(M8:M17)</f>
        <v>9054</v>
      </c>
      <c r="N19" s="97">
        <f t="shared" si="3"/>
        <v>0.23645860537999477</v>
      </c>
      <c r="O19" s="98">
        <f t="shared" ref="O19:Z19" si="5">SUM(O8:O12)</f>
        <v>6581</v>
      </c>
      <c r="P19" s="99">
        <f t="shared" si="5"/>
        <v>4455</v>
      </c>
      <c r="Q19" s="99">
        <f t="shared" si="5"/>
        <v>7354</v>
      </c>
      <c r="R19" s="99">
        <f t="shared" si="5"/>
        <v>6433</v>
      </c>
      <c r="S19" s="99">
        <f t="shared" si="5"/>
        <v>10917</v>
      </c>
      <c r="T19" s="99">
        <f t="shared" si="5"/>
        <v>6477</v>
      </c>
      <c r="U19" s="99">
        <f t="shared" si="5"/>
        <v>7432</v>
      </c>
      <c r="V19" s="99">
        <f t="shared" si="5"/>
        <v>6049</v>
      </c>
      <c r="W19" s="99">
        <f t="shared" si="5"/>
        <v>3212</v>
      </c>
      <c r="X19" s="99">
        <f t="shared" si="5"/>
        <v>7803</v>
      </c>
      <c r="Y19" s="99">
        <f t="shared" si="5"/>
        <v>4202</v>
      </c>
      <c r="Z19" s="99">
        <f t="shared" si="5"/>
        <v>3806</v>
      </c>
    </row>
    <row r="20" spans="1:26" ht="17.25" customHeight="1" x14ac:dyDescent="0.2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ht="20.25" customHeight="1" x14ac:dyDescent="0.3">
      <c r="A21" s="164" t="s">
        <v>62</v>
      </c>
      <c r="B21" s="129"/>
      <c r="C21" s="129"/>
      <c r="D21" s="93"/>
      <c r="E21" s="162" t="s">
        <v>63</v>
      </c>
      <c r="F21" s="129"/>
      <c r="G21" s="129"/>
      <c r="H21" s="129"/>
      <c r="I21" s="129"/>
      <c r="J21" s="129"/>
      <c r="K21" s="129"/>
      <c r="L21" s="129"/>
      <c r="M21" s="129"/>
      <c r="N21" s="129"/>
      <c r="O21" s="57"/>
      <c r="P21" s="57"/>
      <c r="Q21" s="57"/>
      <c r="R21" s="128" t="s">
        <v>63</v>
      </c>
      <c r="S21" s="129"/>
      <c r="T21" s="129"/>
      <c r="U21" s="129"/>
      <c r="V21" s="129"/>
      <c r="W21" s="129"/>
      <c r="X21" s="129"/>
      <c r="Y21" s="129"/>
      <c r="Z21" s="129"/>
    </row>
    <row r="22" spans="1:26" ht="20.25" customHeight="1" x14ac:dyDescent="0.3">
      <c r="A22" s="100"/>
      <c r="B22" s="101"/>
      <c r="C22" s="101"/>
      <c r="D22" s="93"/>
      <c r="E22" s="102"/>
      <c r="F22" s="102"/>
      <c r="G22" s="102"/>
      <c r="H22" s="102"/>
      <c r="I22" s="103"/>
      <c r="J22" s="102"/>
      <c r="K22" s="102"/>
      <c r="L22" s="102"/>
      <c r="M22" s="102"/>
      <c r="N22" s="57"/>
      <c r="O22" s="57"/>
      <c r="P22" s="57"/>
      <c r="Q22" s="57"/>
      <c r="R22" s="61"/>
      <c r="S22" s="61"/>
      <c r="T22" s="61"/>
      <c r="U22" s="61"/>
      <c r="V22" s="62"/>
      <c r="W22" s="61"/>
      <c r="X22" s="61"/>
      <c r="Y22" s="61"/>
      <c r="Z22" s="61"/>
    </row>
    <row r="23" spans="1:26" ht="12.75" customHeight="1" x14ac:dyDescent="0.3">
      <c r="A23" s="165" t="s">
        <v>64</v>
      </c>
      <c r="B23" s="129"/>
      <c r="C23" s="129"/>
      <c r="D23" s="93"/>
      <c r="E23" s="165" t="s">
        <v>65</v>
      </c>
      <c r="F23" s="129"/>
      <c r="G23" s="129"/>
      <c r="H23" s="129"/>
      <c r="I23" s="129"/>
      <c r="J23" s="129"/>
      <c r="K23" s="129"/>
      <c r="L23" s="129"/>
      <c r="M23" s="129"/>
      <c r="N23" s="129"/>
      <c r="O23" s="57"/>
      <c r="P23" s="57"/>
      <c r="Q23" s="57"/>
      <c r="R23" s="149" t="s">
        <v>65</v>
      </c>
      <c r="S23" s="129"/>
      <c r="T23" s="129"/>
      <c r="U23" s="129"/>
      <c r="V23" s="129"/>
      <c r="W23" s="129"/>
      <c r="X23" s="129"/>
      <c r="Y23" s="129"/>
      <c r="Z23" s="129"/>
    </row>
    <row r="24" spans="1:26" ht="12.75" customHeight="1" x14ac:dyDescent="0.3">
      <c r="A24" s="162" t="s">
        <v>67</v>
      </c>
      <c r="B24" s="129"/>
      <c r="C24" s="129"/>
      <c r="D24" s="93"/>
      <c r="E24" s="162" t="s">
        <v>100</v>
      </c>
      <c r="F24" s="129"/>
      <c r="G24" s="129"/>
      <c r="H24" s="129"/>
      <c r="I24" s="129"/>
      <c r="J24" s="129"/>
      <c r="K24" s="129"/>
      <c r="L24" s="129"/>
      <c r="M24" s="129"/>
      <c r="N24" s="129"/>
      <c r="O24" s="57"/>
      <c r="P24" s="57"/>
      <c r="Q24" s="57"/>
      <c r="R24" s="128" t="s">
        <v>101</v>
      </c>
      <c r="S24" s="129"/>
      <c r="T24" s="129"/>
      <c r="U24" s="129"/>
      <c r="V24" s="129"/>
      <c r="W24" s="129"/>
      <c r="X24" s="129"/>
      <c r="Y24" s="129"/>
      <c r="Z24" s="129"/>
    </row>
    <row r="25" spans="1:26" ht="17.25" customHeight="1" x14ac:dyDescent="0.3">
      <c r="A25" s="162" t="s">
        <v>68</v>
      </c>
      <c r="B25" s="129"/>
      <c r="C25" s="129"/>
      <c r="D25" s="93"/>
      <c r="E25" s="162" t="s">
        <v>102</v>
      </c>
      <c r="F25" s="129"/>
      <c r="G25" s="129"/>
      <c r="H25" s="129"/>
      <c r="I25" s="129"/>
      <c r="J25" s="129"/>
      <c r="K25" s="129"/>
      <c r="L25" s="129"/>
      <c r="M25" s="129"/>
      <c r="N25" s="129"/>
      <c r="O25" s="57"/>
      <c r="P25" s="57"/>
      <c r="Q25" s="57"/>
      <c r="R25" s="128" t="s">
        <v>102</v>
      </c>
      <c r="S25" s="129"/>
      <c r="T25" s="129"/>
      <c r="U25" s="129"/>
      <c r="V25" s="129"/>
      <c r="W25" s="129"/>
      <c r="X25" s="129"/>
      <c r="Y25" s="129"/>
      <c r="Z25" s="129"/>
    </row>
    <row r="26" spans="1:26" ht="17.2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17.25" customHeight="1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ht="17.25" customHeight="1" x14ac:dyDescent="0.2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17.25" customHeight="1" x14ac:dyDescent="0.2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ht="35.25" customHeight="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ht="35.25" customHeight="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35.25" customHeight="1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ht="35.25" customHeight="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35.25" customHeight="1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35.25" customHeight="1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ht="35.2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ht="35.25" customHeight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 ht="35.25" customHeigh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ht="35.25" customHeigh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35.25" customHeigh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spans="1:26" ht="35.25" customHeight="1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ht="35.25" customHeight="1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6">
    <mergeCell ref="A21:C21"/>
    <mergeCell ref="E21:N21"/>
    <mergeCell ref="R21:Z21"/>
    <mergeCell ref="E23:N23"/>
    <mergeCell ref="R23:Z23"/>
    <mergeCell ref="A23:C23"/>
    <mergeCell ref="A24:C24"/>
    <mergeCell ref="E24:N24"/>
    <mergeCell ref="R24:Z24"/>
    <mergeCell ref="A25:C25"/>
    <mergeCell ref="E25:N25"/>
    <mergeCell ref="R25:Z25"/>
    <mergeCell ref="G6:G7"/>
    <mergeCell ref="H6:I6"/>
    <mergeCell ref="J6:K6"/>
    <mergeCell ref="M6:M7"/>
    <mergeCell ref="A2:Z2"/>
    <mergeCell ref="A3:Z3"/>
    <mergeCell ref="A4:Z4"/>
    <mergeCell ref="A6:A7"/>
    <mergeCell ref="B6:B7"/>
    <mergeCell ref="C6:C7"/>
    <mergeCell ref="D6:D7"/>
    <mergeCell ref="O6:Z6"/>
    <mergeCell ref="E6:E7"/>
    <mergeCell ref="F6:F7"/>
  </mergeCells>
  <printOptions horizontalCentered="1"/>
  <pageMargins left="0.51181102362204722" right="0.31496062992125984" top="0.55118110236220474" bottom="0.35433070866141736" header="0" footer="0"/>
  <pageSetup scale="89" orientation="landscape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1"/>
  <sheetViews>
    <sheetView topLeftCell="B1" workbookViewId="0"/>
  </sheetViews>
  <sheetFormatPr baseColWidth="10" defaultColWidth="14.42578125" defaultRowHeight="15" customHeight="1" x14ac:dyDescent="0.2"/>
  <cols>
    <col min="1" max="1" width="8.85546875" hidden="1" customWidth="1"/>
    <col min="2" max="2" width="39.140625" customWidth="1"/>
    <col min="3" max="3" width="25.85546875" customWidth="1"/>
    <col min="4" max="4" width="12.7109375" customWidth="1"/>
    <col min="5" max="5" width="12.42578125" customWidth="1"/>
    <col min="6" max="6" width="8.7109375" hidden="1" customWidth="1"/>
    <col min="7" max="7" width="10" hidden="1" customWidth="1"/>
    <col min="8" max="8" width="6.5703125" customWidth="1"/>
    <col min="9" max="9" width="5.7109375" customWidth="1"/>
    <col min="10" max="10" width="6.42578125" customWidth="1"/>
    <col min="11" max="11" width="7.7109375" customWidth="1"/>
    <col min="12" max="12" width="8" customWidth="1"/>
    <col min="13" max="13" width="11.7109375" customWidth="1"/>
    <col min="14" max="14" width="9" customWidth="1"/>
    <col min="15" max="18" width="4.28515625" hidden="1" customWidth="1"/>
    <col min="19" max="19" width="5" hidden="1" customWidth="1"/>
    <col min="20" max="26" width="4.28515625" hidden="1" customWidth="1"/>
  </cols>
  <sheetData>
    <row r="1" spans="1:26" ht="12.75" customHeight="1" x14ac:dyDescent="0.2"/>
    <row r="2" spans="1:26" ht="20.25" customHeight="1" x14ac:dyDescent="0.2">
      <c r="A2" s="157" t="s">
        <v>137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6"/>
    </row>
    <row r="3" spans="1:26" ht="18" x14ac:dyDescent="0.2">
      <c r="A3" s="157" t="s">
        <v>138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6"/>
    </row>
    <row r="4" spans="1:26" ht="18" x14ac:dyDescent="0.2">
      <c r="A4" s="157" t="s">
        <v>139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6"/>
    </row>
    <row r="5" spans="1:26" ht="9" customHeight="1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18" customHeight="1" x14ac:dyDescent="0.2">
      <c r="A6" s="138" t="s">
        <v>3</v>
      </c>
      <c r="B6" s="158" t="s">
        <v>4</v>
      </c>
      <c r="C6" s="156" t="s">
        <v>5</v>
      </c>
      <c r="D6" s="156" t="s">
        <v>6</v>
      </c>
      <c r="E6" s="156" t="s">
        <v>7</v>
      </c>
      <c r="F6" s="156" t="s">
        <v>8</v>
      </c>
      <c r="G6" s="156" t="s">
        <v>9</v>
      </c>
      <c r="H6" s="154" t="s">
        <v>20</v>
      </c>
      <c r="I6" s="155"/>
      <c r="J6" s="154" t="s">
        <v>9</v>
      </c>
      <c r="K6" s="155"/>
      <c r="L6" s="68" t="s">
        <v>24</v>
      </c>
      <c r="M6" s="156" t="s">
        <v>84</v>
      </c>
      <c r="N6" s="69" t="s">
        <v>85</v>
      </c>
      <c r="O6" s="159" t="s">
        <v>86</v>
      </c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1"/>
    </row>
    <row r="7" spans="1:26" ht="27.75" customHeight="1" x14ac:dyDescent="0.2">
      <c r="A7" s="140"/>
      <c r="B7" s="143"/>
      <c r="C7" s="125"/>
      <c r="D7" s="125"/>
      <c r="E7" s="125"/>
      <c r="F7" s="125"/>
      <c r="G7" s="125"/>
      <c r="H7" s="70" t="s">
        <v>23</v>
      </c>
      <c r="I7" s="70" t="s">
        <v>24</v>
      </c>
      <c r="J7" s="70" t="s">
        <v>23</v>
      </c>
      <c r="K7" s="70" t="s">
        <v>24</v>
      </c>
      <c r="L7" s="70" t="s">
        <v>87</v>
      </c>
      <c r="M7" s="125"/>
      <c r="N7" s="71" t="s">
        <v>87</v>
      </c>
      <c r="O7" s="72" t="s">
        <v>88</v>
      </c>
      <c r="P7" s="5" t="s">
        <v>89</v>
      </c>
      <c r="Q7" s="5" t="s">
        <v>90</v>
      </c>
      <c r="R7" s="5" t="s">
        <v>91</v>
      </c>
      <c r="S7" s="5" t="s">
        <v>92</v>
      </c>
      <c r="T7" s="5" t="s">
        <v>93</v>
      </c>
      <c r="U7" s="5" t="s">
        <v>94</v>
      </c>
      <c r="V7" s="5" t="s">
        <v>95</v>
      </c>
      <c r="W7" s="5" t="s">
        <v>96</v>
      </c>
      <c r="X7" s="5" t="s">
        <v>97</v>
      </c>
      <c r="Y7" s="5" t="s">
        <v>98</v>
      </c>
      <c r="Z7" s="5" t="s">
        <v>99</v>
      </c>
    </row>
    <row r="8" spans="1:26" ht="30.75" customHeight="1" x14ac:dyDescent="0.2">
      <c r="A8" s="8" t="s">
        <v>27</v>
      </c>
      <c r="B8" s="9" t="str">
        <f>ANUAL!B9</f>
        <v>Prestación de servicios integrales para la realización de Eventos, Congresos y Exposiciones</v>
      </c>
      <c r="C8" s="20" t="str">
        <f>ANUAL!C9</f>
        <v>Porcentaje del avance de eventos realizados respecto los proyectados en el ejercicio</v>
      </c>
      <c r="D8" s="11" t="str">
        <f>ANUAL!D9</f>
        <v xml:space="preserve">Mensual </v>
      </c>
      <c r="E8" s="11" t="str">
        <f>ANUAL!E9</f>
        <v xml:space="preserve">Eventos </v>
      </c>
      <c r="F8" s="73" t="s">
        <v>32</v>
      </c>
      <c r="G8" s="74">
        <f t="shared" ref="G8:G10" si="0">SUM(O8:Z8)</f>
        <v>460</v>
      </c>
      <c r="H8" s="75">
        <f>ANUAL!AK9</f>
        <v>47</v>
      </c>
      <c r="I8" s="75">
        <f>ANUAL!AL9</f>
        <v>43</v>
      </c>
      <c r="J8" s="74">
        <f>ANUAL!G9</f>
        <v>517</v>
      </c>
      <c r="K8" s="74">
        <f>ANUAL!K9+ANUAL!N9+ANUAL!Q9+ANUAL!T9+ANUAL!W9+ANUAL!Z9+ANUAL!AC9+ANUAL!AF9+ANUAL!AI9+ANUAL!AL9</f>
        <v>410</v>
      </c>
      <c r="L8" s="76">
        <f t="shared" ref="L8:L19" si="1">+K8/J8</f>
        <v>0.79303675048355904</v>
      </c>
      <c r="M8" s="74">
        <f t="shared" ref="M8:M18" si="2">+J8-K8</f>
        <v>107</v>
      </c>
      <c r="N8" s="77">
        <f t="shared" ref="N8:N19" si="3">+M8/J8</f>
        <v>0.20696324951644102</v>
      </c>
      <c r="O8" s="78">
        <v>9</v>
      </c>
      <c r="P8" s="79">
        <v>14</v>
      </c>
      <c r="Q8" s="79">
        <v>38</v>
      </c>
      <c r="R8" s="79">
        <v>38</v>
      </c>
      <c r="S8" s="79">
        <v>50</v>
      </c>
      <c r="T8" s="79">
        <v>51</v>
      </c>
      <c r="U8" s="79">
        <v>77</v>
      </c>
      <c r="V8" s="79">
        <v>29</v>
      </c>
      <c r="W8" s="79">
        <v>27</v>
      </c>
      <c r="X8" s="79">
        <v>46</v>
      </c>
      <c r="Y8" s="79">
        <v>38</v>
      </c>
      <c r="Z8" s="79">
        <v>43</v>
      </c>
    </row>
    <row r="9" spans="1:26" ht="29.25" customHeight="1" x14ac:dyDescent="0.2">
      <c r="A9" s="8" t="s">
        <v>33</v>
      </c>
      <c r="B9" s="9" t="str">
        <f>ANUAL!B10</f>
        <v>Incremento  en atracción de personas interesadas en las Actividades ofrecidas por el Orquidario.</v>
      </c>
      <c r="C9" s="20" t="str">
        <f>ANUAL!C10</f>
        <v>Porcentaje de personas que acuden a los servicios ofrecidos por el Orquidario</v>
      </c>
      <c r="D9" s="11" t="str">
        <f>ANUAL!D10</f>
        <v xml:space="preserve">Mensual </v>
      </c>
      <c r="E9" s="11" t="str">
        <f>ANUAL!E10</f>
        <v>Personas</v>
      </c>
      <c r="F9" s="73" t="s">
        <v>32</v>
      </c>
      <c r="G9" s="74">
        <f t="shared" si="0"/>
        <v>18540</v>
      </c>
      <c r="H9" s="75">
        <f>ANUAL!AK10</f>
        <v>800</v>
      </c>
      <c r="I9" s="75">
        <f>ANUAL!AL10</f>
        <v>407</v>
      </c>
      <c r="J9" s="74">
        <f>ANUAL!G10</f>
        <v>6936</v>
      </c>
      <c r="K9" s="74">
        <f>ANUAL!K10+ANUAL!N10+ANUAL!Q10+ANUAL!T10+ANUAL!W10+ANUAL!Z10+ANUAL!AC10+ANUAL!AF10+ANUAL!AI10+ANUAL!AL10</f>
        <v>6448</v>
      </c>
      <c r="L9" s="76">
        <f t="shared" si="1"/>
        <v>0.92964244521337946</v>
      </c>
      <c r="M9" s="74">
        <f t="shared" si="2"/>
        <v>488</v>
      </c>
      <c r="N9" s="77">
        <f t="shared" si="3"/>
        <v>7.0357554786620535E-2</v>
      </c>
      <c r="O9" s="78">
        <f>678+45</f>
        <v>723</v>
      </c>
      <c r="P9" s="79">
        <f>754+45</f>
        <v>799</v>
      </c>
      <c r="Q9" s="79">
        <f>1243+45</f>
        <v>1288</v>
      </c>
      <c r="R9" s="79">
        <f>1256+45</f>
        <v>1301</v>
      </c>
      <c r="S9" s="79">
        <f>4876+45</f>
        <v>4921</v>
      </c>
      <c r="T9" s="79">
        <f>728+45</f>
        <v>773</v>
      </c>
      <c r="U9" s="79">
        <f>1231+45</f>
        <v>1276</v>
      </c>
      <c r="V9" s="79">
        <f>929+45</f>
        <v>974</v>
      </c>
      <c r="W9" s="79">
        <f>553+45</f>
        <v>598</v>
      </c>
      <c r="X9" s="79">
        <f>5024+45</f>
        <v>5069</v>
      </c>
      <c r="Y9" s="79">
        <f>477+45</f>
        <v>522</v>
      </c>
      <c r="Z9" s="79">
        <f>251+45</f>
        <v>296</v>
      </c>
    </row>
    <row r="10" spans="1:26" ht="31.5" customHeight="1" x14ac:dyDescent="0.2">
      <c r="A10" s="8" t="s">
        <v>33</v>
      </c>
      <c r="B10" s="9" t="str">
        <f>ANUAL!B11</f>
        <v>Incremento  en atracción de personas interesadas en las Actividades ofrecidas por el Planetario.</v>
      </c>
      <c r="C10" s="20" t="str">
        <f>ANUAL!C11</f>
        <v>Porcentaje de personas que acuden a los servicios ofrecidos por el Planetario</v>
      </c>
      <c r="D10" s="11" t="str">
        <f>ANUAL!D11</f>
        <v xml:space="preserve">Mensual </v>
      </c>
      <c r="E10" s="11" t="str">
        <f>ANUAL!E11</f>
        <v>Personas</v>
      </c>
      <c r="F10" s="73" t="s">
        <v>39</v>
      </c>
      <c r="G10" s="74">
        <f t="shared" si="0"/>
        <v>55000</v>
      </c>
      <c r="H10" s="75">
        <f>ANUAL!AK11</f>
        <v>2050</v>
      </c>
      <c r="I10" s="75">
        <f>ANUAL!AL11</f>
        <v>0</v>
      </c>
      <c r="J10" s="74">
        <f>ANUAL!G11</f>
        <v>29920</v>
      </c>
      <c r="K10" s="74">
        <f>ANUAL!K11+ANUAL!N11+ANUAL!Q11+ANUAL!T11+ANUAL!W11+ANUAL!Z11+ANUAL!AC11+ANUAL!AF11+ANUAL!AI11+ANUAL!AL11</f>
        <v>22393</v>
      </c>
      <c r="L10" s="76">
        <f t="shared" si="1"/>
        <v>0.74842914438502672</v>
      </c>
      <c r="M10" s="74">
        <f t="shared" si="2"/>
        <v>7527</v>
      </c>
      <c r="N10" s="77">
        <f t="shared" si="3"/>
        <v>0.25157085561497328</v>
      </c>
      <c r="O10" s="80">
        <v>5489</v>
      </c>
      <c r="P10" s="27">
        <v>3642</v>
      </c>
      <c r="Q10" s="27">
        <v>6028</v>
      </c>
      <c r="R10" s="27">
        <v>5094</v>
      </c>
      <c r="S10" s="27">
        <v>5946</v>
      </c>
      <c r="T10" s="27">
        <v>5653</v>
      </c>
      <c r="U10" s="27">
        <v>6079</v>
      </c>
      <c r="V10" s="27">
        <v>4685</v>
      </c>
      <c r="W10" s="27">
        <v>2587</v>
      </c>
      <c r="X10" s="27">
        <v>2688</v>
      </c>
      <c r="Y10" s="27">
        <v>3642</v>
      </c>
      <c r="Z10" s="27">
        <v>3467</v>
      </c>
    </row>
    <row r="11" spans="1:26" ht="42.75" customHeight="1" x14ac:dyDescent="0.2">
      <c r="A11" s="8"/>
      <c r="B11" s="9" t="str">
        <f>ANUAL!B12</f>
        <v>Incorporación de tecnologias digitales en el domo del Planetario</v>
      </c>
      <c r="C11" s="20" t="str">
        <f>ANUAL!C12</f>
        <v>Inauguración de domo digital en el aniversario 50 del Planetario Lic, Felipe Rivera</v>
      </c>
      <c r="D11" s="11" t="str">
        <f>ANUAL!D12</f>
        <v>Anual</v>
      </c>
      <c r="E11" s="11" t="str">
        <f>ANUAL!E12</f>
        <v>Proyecto</v>
      </c>
      <c r="F11" s="73"/>
      <c r="G11" s="74"/>
      <c r="H11" s="75">
        <f>ANUAL!AK12</f>
        <v>0</v>
      </c>
      <c r="I11" s="75">
        <f>ANUAL!AL13</f>
        <v>-21</v>
      </c>
      <c r="J11" s="74">
        <f>ANUAL!G13</f>
        <v>851</v>
      </c>
      <c r="K11" s="74">
        <f>ANUAL!K13+ANUAL!N13+ANUAL!Q13+ANUAL!T13+ANUAL!W13+ANUAL!Z13+ANUAL!AC13+ANUAL!AF13+ANUAL!AI13+ANUAL!AL13</f>
        <v>362</v>
      </c>
      <c r="L11" s="76">
        <f t="shared" si="1"/>
        <v>0.42538190364277323</v>
      </c>
      <c r="M11" s="74">
        <f t="shared" si="2"/>
        <v>489</v>
      </c>
      <c r="N11" s="77">
        <f t="shared" si="3"/>
        <v>0.57461809635722683</v>
      </c>
      <c r="O11" s="78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ht="40.5" x14ac:dyDescent="0.2">
      <c r="A12" s="8" t="s">
        <v>33</v>
      </c>
      <c r="B12" s="9" t="str">
        <f>ANUAL!B13</f>
        <v>Incremento  en atracción de personas interesadas en las Actividades ofrecidas por el Departamento de Idiomas.</v>
      </c>
      <c r="C12" s="20" t="str">
        <f>ANUAL!C13</f>
        <v>Porcentaje de personas que acuden a los servicios ofrecidos por el Departamento de Idiomas</v>
      </c>
      <c r="D12" s="11" t="str">
        <f>ANUAL!D13</f>
        <v xml:space="preserve">Mensual </v>
      </c>
      <c r="E12" s="11" t="str">
        <f>ANUAL!E13</f>
        <v>Personas</v>
      </c>
      <c r="F12" s="73" t="s">
        <v>39</v>
      </c>
      <c r="G12" s="74">
        <f>SUM(O12:Z12)</f>
        <v>721</v>
      </c>
      <c r="H12" s="75">
        <f>ANUAL!AK13</f>
        <v>0</v>
      </c>
      <c r="I12" s="75">
        <f>ANUAL!AL14</f>
        <v>1</v>
      </c>
      <c r="J12" s="74">
        <f>ANUAL!G14</f>
        <v>12</v>
      </c>
      <c r="K12" s="74">
        <f>ANUAL!K14+ANUAL!N14+ANUAL!Q14+ANUAL!T14+ANUAL!W14+ANUAL!Z14+ANUAL!AC14+ANUAL!AF14+ANUAL!AI14+ANUAL!AL14</f>
        <v>10</v>
      </c>
      <c r="L12" s="76">
        <f t="shared" si="1"/>
        <v>0.83333333333333337</v>
      </c>
      <c r="M12" s="74">
        <f t="shared" si="2"/>
        <v>2</v>
      </c>
      <c r="N12" s="77">
        <f t="shared" si="3"/>
        <v>0.16666666666666666</v>
      </c>
      <c r="O12" s="78">
        <v>360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361</v>
      </c>
      <c r="W12" s="79">
        <v>0</v>
      </c>
      <c r="X12" s="79">
        <v>0</v>
      </c>
      <c r="Y12" s="79">
        <v>0</v>
      </c>
      <c r="Z12" s="79">
        <v>0</v>
      </c>
    </row>
    <row r="13" spans="1:26" ht="27" x14ac:dyDescent="0.2">
      <c r="A13" s="40"/>
      <c r="B13" s="9" t="str">
        <f>ANUAL!B14</f>
        <v>Conservación y Mantenimiento del Centro de Convenciones de Morelia</v>
      </c>
      <c r="C13" s="20" t="str">
        <f>ANUAL!C14</f>
        <v>Mantenimientos realizados</v>
      </c>
      <c r="D13" s="11" t="str">
        <f>ANUAL!D14</f>
        <v xml:space="preserve">Mensual </v>
      </c>
      <c r="E13" s="11" t="str">
        <f>ANUAL!E14</f>
        <v>Mantenimiento</v>
      </c>
      <c r="F13" s="83"/>
      <c r="G13" s="85"/>
      <c r="H13" s="75">
        <f>ANUAL!AK14</f>
        <v>1</v>
      </c>
      <c r="I13" s="75">
        <f>ANUAL!AL15</f>
        <v>1</v>
      </c>
      <c r="J13" s="74">
        <f>ANUAL!G15</f>
        <v>4</v>
      </c>
      <c r="K13" s="74">
        <f>ANUAL!K15+ANUAL!N15+ANUAL!Q15+ANUAL!T15+ANUAL!W15+ANUAL!Z15+ANUAL!AC15+ANUAL!AF15+ANUAL!AI15+ANUAL!AL15</f>
        <v>7</v>
      </c>
      <c r="L13" s="84">
        <f t="shared" si="1"/>
        <v>1.75</v>
      </c>
      <c r="M13" s="85">
        <f t="shared" si="2"/>
        <v>-3</v>
      </c>
      <c r="N13" s="86">
        <f t="shared" si="3"/>
        <v>-0.75</v>
      </c>
      <c r="O13" s="87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ht="40.5" x14ac:dyDescent="0.2">
      <c r="A14" s="40"/>
      <c r="B14" s="9" t="str">
        <f>ANUAL!B15</f>
        <v>PICNIC´S</v>
      </c>
      <c r="C14" s="20" t="str">
        <f>ANUAL!C15</f>
        <v>Porcentaje del avance de picnic´s realizados respecto a los proyectados en el ejercicio</v>
      </c>
      <c r="D14" s="11" t="str">
        <f>ANUAL!D15</f>
        <v>Anual</v>
      </c>
      <c r="E14" s="11" t="str">
        <f>ANUAL!E15</f>
        <v>Evento</v>
      </c>
      <c r="F14" s="83"/>
      <c r="G14" s="85"/>
      <c r="H14" s="75">
        <f>ANUAL!AK15</f>
        <v>2</v>
      </c>
      <c r="I14" s="75">
        <f>ANUAL!AL16</f>
        <v>1</v>
      </c>
      <c r="J14" s="74">
        <f>ANUAL!G16</f>
        <v>12</v>
      </c>
      <c r="K14" s="74">
        <f>ANUAL!K16+ANUAL!N16+ANUAL!Q16+ANUAL!T16+ANUAL!W16+ANUAL!Z16+ANUAL!AC16+ANUAL!AF16+ANUAL!AI16+ANUAL!AL16</f>
        <v>10</v>
      </c>
      <c r="L14" s="84">
        <f t="shared" si="1"/>
        <v>0.83333333333333337</v>
      </c>
      <c r="M14" s="85">
        <f t="shared" si="2"/>
        <v>2</v>
      </c>
      <c r="N14" s="86">
        <f t="shared" si="3"/>
        <v>0.16666666666666666</v>
      </c>
      <c r="O14" s="87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spans="1:26" ht="27" x14ac:dyDescent="0.2">
      <c r="A15" s="40"/>
      <c r="B15" s="9" t="str">
        <f>ANUAL!B16</f>
        <v xml:space="preserve">Administración de Recursos </v>
      </c>
      <c r="C15" s="20" t="str">
        <f>ANUAL!C16</f>
        <v>Elaboración de Declaraciones de Impuestos</v>
      </c>
      <c r="D15" s="11" t="str">
        <f>ANUAL!D16</f>
        <v xml:space="preserve">Mensual </v>
      </c>
      <c r="E15" s="11" t="str">
        <f>ANUAL!E16</f>
        <v>Declaración</v>
      </c>
      <c r="F15" s="83"/>
      <c r="G15" s="85"/>
      <c r="H15" s="75">
        <f>ANUAL!AK16</f>
        <v>1</v>
      </c>
      <c r="I15" s="75">
        <f>ANUAL!AL17</f>
        <v>1</v>
      </c>
      <c r="J15" s="74">
        <f>ANUAL!G17</f>
        <v>12</v>
      </c>
      <c r="K15" s="74">
        <f>ANUAL!K17+ANUAL!N17+ANUAL!Q17+ANUAL!T17+ANUAL!W17+ANUAL!Z17+ANUAL!AC17+ANUAL!AF17+ANUAL!AI17+ANUAL!AL17</f>
        <v>10</v>
      </c>
      <c r="L15" s="84">
        <f t="shared" si="1"/>
        <v>0.83333333333333337</v>
      </c>
      <c r="M15" s="85">
        <f t="shared" si="2"/>
        <v>2</v>
      </c>
      <c r="N15" s="86">
        <f t="shared" si="3"/>
        <v>0.16666666666666666</v>
      </c>
      <c r="O15" s="87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ht="16.5" x14ac:dyDescent="0.2">
      <c r="A16" s="40"/>
      <c r="B16" s="9">
        <f>ANUAL!B17</f>
        <v>0</v>
      </c>
      <c r="C16" s="20" t="str">
        <f>ANUAL!C17</f>
        <v>Elaboración de Estados Financieros</v>
      </c>
      <c r="D16" s="11" t="str">
        <f>ANUAL!D17</f>
        <v xml:space="preserve">Mensual </v>
      </c>
      <c r="E16" s="11" t="str">
        <f>ANUAL!E17</f>
        <v>Informe</v>
      </c>
      <c r="F16" s="83"/>
      <c r="G16" s="85"/>
      <c r="H16" s="75">
        <f>ANUAL!AK17</f>
        <v>1</v>
      </c>
      <c r="I16" s="75">
        <f>ANUAL!AL18</f>
        <v>2</v>
      </c>
      <c r="J16" s="74">
        <f>ANUAL!G18</f>
        <v>25</v>
      </c>
      <c r="K16" s="74">
        <f>ANUAL!K18+ANUAL!N18+ANUAL!Q18+ANUAL!T18+ANUAL!W18+ANUAL!Z18+ANUAL!AC18+ANUAL!AF18+ANUAL!AI18+ANUAL!AL18</f>
        <v>20</v>
      </c>
      <c r="L16" s="84">
        <f t="shared" si="1"/>
        <v>0.8</v>
      </c>
      <c r="M16" s="85">
        <f t="shared" si="2"/>
        <v>5</v>
      </c>
      <c r="N16" s="86">
        <f t="shared" si="3"/>
        <v>0.2</v>
      </c>
      <c r="O16" s="87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ht="27" x14ac:dyDescent="0.2">
      <c r="A17" s="40"/>
      <c r="B17" s="9">
        <f>ANUAL!B18</f>
        <v>0</v>
      </c>
      <c r="C17" s="20" t="str">
        <f>ANUAL!C18</f>
        <v>Elaboración de Nóminas y timbrado ante SHCP</v>
      </c>
      <c r="D17" s="11" t="str">
        <f>ANUAL!D18</f>
        <v xml:space="preserve">Mensual </v>
      </c>
      <c r="E17" s="11" t="str">
        <f>ANUAL!E18</f>
        <v>Nómina</v>
      </c>
      <c r="F17" s="89"/>
      <c r="G17" s="91"/>
      <c r="H17" s="75">
        <f>ANUAL!AK18</f>
        <v>2</v>
      </c>
      <c r="I17" s="104">
        <f>ANUAL!AL19</f>
        <v>1</v>
      </c>
      <c r="J17" s="105">
        <f>ANUAL!G19</f>
        <v>12</v>
      </c>
      <c r="K17" s="105">
        <f>ANUAL!K19+ANUAL!N19+ANUAL!Q19+ANUAL!T19+ANUAL!W19+ANUAL!Z19+ANUAL!AC19+ANUAL!AF19+ANUAL!AI19+ANUAL!AL19</f>
        <v>10</v>
      </c>
      <c r="L17" s="90">
        <f t="shared" si="1"/>
        <v>0.83333333333333337</v>
      </c>
      <c r="M17" s="91">
        <f t="shared" si="2"/>
        <v>2</v>
      </c>
      <c r="N17" s="92">
        <f t="shared" si="3"/>
        <v>0.16666666666666666</v>
      </c>
      <c r="O17" s="87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ht="27.75" x14ac:dyDescent="0.3">
      <c r="A18" s="48"/>
      <c r="B18" s="93"/>
      <c r="C18" s="114" t="s">
        <v>59</v>
      </c>
      <c r="D18" s="115" t="s">
        <v>30</v>
      </c>
      <c r="E18" s="115" t="s">
        <v>60</v>
      </c>
      <c r="F18" s="73" t="s">
        <v>32</v>
      </c>
      <c r="G18" s="74">
        <f>ANUAL!G19</f>
        <v>12</v>
      </c>
      <c r="H18" s="75">
        <f>ANUAL!Y19</f>
        <v>1</v>
      </c>
      <c r="I18" s="75">
        <f>ANUAL!Z19</f>
        <v>1</v>
      </c>
      <c r="J18" s="74">
        <f>ANUAL!G19</f>
        <v>12</v>
      </c>
      <c r="K18" s="74">
        <f>ANUAL!K19+ANUAL!N19+ANUAL!Q19+ANUAL!T19+ANUAL!W19+ANUAL!Z19</f>
        <v>6</v>
      </c>
      <c r="L18" s="90">
        <f t="shared" si="1"/>
        <v>0.5</v>
      </c>
      <c r="M18" s="74">
        <f t="shared" si="2"/>
        <v>6</v>
      </c>
      <c r="N18" s="92">
        <f t="shared" si="3"/>
        <v>0.5</v>
      </c>
      <c r="O18" s="98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ht="16.5" x14ac:dyDescent="0.3">
      <c r="A19" s="48"/>
      <c r="B19" s="93"/>
      <c r="C19" s="93"/>
      <c r="D19" s="93"/>
      <c r="E19" s="93"/>
      <c r="F19" s="93"/>
      <c r="G19" s="106">
        <f>SUM(G8:G12)</f>
        <v>74721</v>
      </c>
      <c r="H19" s="118">
        <f t="shared" ref="H19:K19" si="4">SUM(H8:H17)</f>
        <v>2904</v>
      </c>
      <c r="I19" s="119">
        <f t="shared" si="4"/>
        <v>436</v>
      </c>
      <c r="J19" s="119">
        <f t="shared" si="4"/>
        <v>38301</v>
      </c>
      <c r="K19" s="119">
        <f t="shared" si="4"/>
        <v>29680</v>
      </c>
      <c r="L19" s="120">
        <f t="shared" si="1"/>
        <v>0.77491449309417504</v>
      </c>
      <c r="M19" s="119">
        <f>SUM(M8:M17)</f>
        <v>8621</v>
      </c>
      <c r="N19" s="121">
        <f t="shared" si="3"/>
        <v>0.22508550690582491</v>
      </c>
      <c r="O19" s="98">
        <f t="shared" ref="O19:Z19" si="5">SUM(O8:O12)</f>
        <v>6581</v>
      </c>
      <c r="P19" s="99">
        <f t="shared" si="5"/>
        <v>4455</v>
      </c>
      <c r="Q19" s="99">
        <f t="shared" si="5"/>
        <v>7354</v>
      </c>
      <c r="R19" s="99">
        <f t="shared" si="5"/>
        <v>6433</v>
      </c>
      <c r="S19" s="99">
        <f t="shared" si="5"/>
        <v>10917</v>
      </c>
      <c r="T19" s="99">
        <f t="shared" si="5"/>
        <v>6477</v>
      </c>
      <c r="U19" s="99">
        <f t="shared" si="5"/>
        <v>7432</v>
      </c>
      <c r="V19" s="99">
        <f t="shared" si="5"/>
        <v>6049</v>
      </c>
      <c r="W19" s="99">
        <f t="shared" si="5"/>
        <v>3212</v>
      </c>
      <c r="X19" s="99">
        <f t="shared" si="5"/>
        <v>7803</v>
      </c>
      <c r="Y19" s="99">
        <f t="shared" si="5"/>
        <v>4202</v>
      </c>
      <c r="Z19" s="99">
        <f t="shared" si="5"/>
        <v>3806</v>
      </c>
    </row>
    <row r="20" spans="1:26" ht="17.25" customHeight="1" x14ac:dyDescent="0.2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ht="20.25" customHeight="1" x14ac:dyDescent="0.3">
      <c r="A21" s="164" t="s">
        <v>62</v>
      </c>
      <c r="B21" s="129"/>
      <c r="C21" s="129"/>
      <c r="D21" s="93"/>
      <c r="E21" s="162" t="s">
        <v>63</v>
      </c>
      <c r="F21" s="129"/>
      <c r="G21" s="129"/>
      <c r="H21" s="129"/>
      <c r="I21" s="129"/>
      <c r="J21" s="129"/>
      <c r="K21" s="129"/>
      <c r="L21" s="129"/>
      <c r="M21" s="129"/>
      <c r="N21" s="129"/>
      <c r="O21" s="57"/>
      <c r="P21" s="57"/>
      <c r="Q21" s="57"/>
      <c r="R21" s="128" t="s">
        <v>63</v>
      </c>
      <c r="S21" s="129"/>
      <c r="T21" s="129"/>
      <c r="U21" s="129"/>
      <c r="V21" s="129"/>
      <c r="W21" s="129"/>
      <c r="X21" s="129"/>
      <c r="Y21" s="129"/>
      <c r="Z21" s="129"/>
    </row>
    <row r="22" spans="1:26" ht="20.25" customHeight="1" x14ac:dyDescent="0.3">
      <c r="A22" s="100"/>
      <c r="B22" s="101"/>
      <c r="C22" s="101"/>
      <c r="D22" s="93"/>
      <c r="E22" s="102"/>
      <c r="F22" s="102"/>
      <c r="G22" s="102"/>
      <c r="H22" s="102"/>
      <c r="I22" s="103"/>
      <c r="J22" s="102"/>
      <c r="K22" s="102"/>
      <c r="L22" s="102"/>
      <c r="M22" s="102"/>
      <c r="N22" s="57"/>
      <c r="O22" s="57"/>
      <c r="P22" s="57"/>
      <c r="Q22" s="57"/>
      <c r="R22" s="61"/>
      <c r="S22" s="61"/>
      <c r="T22" s="61"/>
      <c r="U22" s="61"/>
      <c r="V22" s="62"/>
      <c r="W22" s="61"/>
      <c r="X22" s="61"/>
      <c r="Y22" s="61"/>
      <c r="Z22" s="61"/>
    </row>
    <row r="23" spans="1:26" ht="12.75" customHeight="1" x14ac:dyDescent="0.3">
      <c r="A23" s="165" t="s">
        <v>64</v>
      </c>
      <c r="B23" s="129"/>
      <c r="C23" s="129"/>
      <c r="D23" s="93"/>
      <c r="E23" s="165" t="s">
        <v>65</v>
      </c>
      <c r="F23" s="129"/>
      <c r="G23" s="129"/>
      <c r="H23" s="129"/>
      <c r="I23" s="129"/>
      <c r="J23" s="129"/>
      <c r="K23" s="129"/>
      <c r="L23" s="129"/>
      <c r="M23" s="129"/>
      <c r="N23" s="129"/>
      <c r="O23" s="57"/>
      <c r="P23" s="57"/>
      <c r="Q23" s="57"/>
      <c r="R23" s="149" t="s">
        <v>65</v>
      </c>
      <c r="S23" s="129"/>
      <c r="T23" s="129"/>
      <c r="U23" s="129"/>
      <c r="V23" s="129"/>
      <c r="W23" s="129"/>
      <c r="X23" s="129"/>
      <c r="Y23" s="129"/>
      <c r="Z23" s="129"/>
    </row>
    <row r="24" spans="1:26" ht="12.75" customHeight="1" x14ac:dyDescent="0.3">
      <c r="A24" s="162" t="str">
        <f>ANUAL!A25</f>
        <v>C.P. ANA ISABEL HINOJOSA FLORES</v>
      </c>
      <c r="B24" s="129"/>
      <c r="C24" s="129"/>
      <c r="D24" s="93"/>
      <c r="E24" s="162" t="str">
        <f>ANUAL!S25</f>
        <v>DRA. LILIANA GIL GARCÍA</v>
      </c>
      <c r="F24" s="129"/>
      <c r="G24" s="129"/>
      <c r="H24" s="129"/>
      <c r="I24" s="129"/>
      <c r="J24" s="129"/>
      <c r="K24" s="129"/>
      <c r="L24" s="129"/>
      <c r="M24" s="129"/>
      <c r="N24" s="129"/>
      <c r="O24" s="57"/>
      <c r="P24" s="57"/>
      <c r="Q24" s="57"/>
      <c r="R24" s="128" t="s">
        <v>101</v>
      </c>
      <c r="S24" s="129"/>
      <c r="T24" s="129"/>
      <c r="U24" s="129"/>
      <c r="V24" s="129"/>
      <c r="W24" s="129"/>
      <c r="X24" s="129"/>
      <c r="Y24" s="129"/>
      <c r="Z24" s="129"/>
    </row>
    <row r="25" spans="1:26" ht="17.25" customHeight="1" x14ac:dyDescent="0.3">
      <c r="A25" s="162" t="s">
        <v>68</v>
      </c>
      <c r="B25" s="129"/>
      <c r="C25" s="129"/>
      <c r="D25" s="93"/>
      <c r="E25" s="162" t="str">
        <f>ANUAL!S26</f>
        <v>DIRECTORA GENERAL</v>
      </c>
      <c r="F25" s="129"/>
      <c r="G25" s="129"/>
      <c r="H25" s="129"/>
      <c r="I25" s="129"/>
      <c r="J25" s="129"/>
      <c r="K25" s="129"/>
      <c r="L25" s="129"/>
      <c r="M25" s="129"/>
      <c r="N25" s="129"/>
      <c r="O25" s="57"/>
      <c r="P25" s="57"/>
      <c r="Q25" s="57"/>
      <c r="R25" s="128" t="s">
        <v>102</v>
      </c>
      <c r="S25" s="129"/>
      <c r="T25" s="129"/>
      <c r="U25" s="129"/>
      <c r="V25" s="129"/>
      <c r="W25" s="129"/>
      <c r="X25" s="129"/>
      <c r="Y25" s="129"/>
      <c r="Z25" s="129"/>
    </row>
    <row r="26" spans="1:26" ht="17.2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17.25" customHeight="1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ht="17.25" customHeight="1" x14ac:dyDescent="0.2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17.25" customHeight="1" x14ac:dyDescent="0.2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ht="35.25" customHeight="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ht="35.25" customHeight="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35.25" customHeight="1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ht="35.25" customHeight="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35.25" customHeight="1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35.25" customHeight="1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ht="35.2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ht="35.25" customHeight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 ht="35.25" customHeigh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ht="35.25" customHeigh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35.25" customHeigh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spans="1:26" ht="35.25" customHeight="1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ht="35.25" customHeight="1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6">
    <mergeCell ref="A21:C21"/>
    <mergeCell ref="E21:N21"/>
    <mergeCell ref="R21:Z21"/>
    <mergeCell ref="E23:N23"/>
    <mergeCell ref="R23:Z23"/>
    <mergeCell ref="A23:C23"/>
    <mergeCell ref="A24:C24"/>
    <mergeCell ref="E24:N24"/>
    <mergeCell ref="R24:Z24"/>
    <mergeCell ref="A25:C25"/>
    <mergeCell ref="E25:N25"/>
    <mergeCell ref="R25:Z25"/>
    <mergeCell ref="G6:G7"/>
    <mergeCell ref="H6:I6"/>
    <mergeCell ref="J6:K6"/>
    <mergeCell ref="M6:M7"/>
    <mergeCell ref="A2:Z2"/>
    <mergeCell ref="A3:Z3"/>
    <mergeCell ref="A4:Z4"/>
    <mergeCell ref="A6:A7"/>
    <mergeCell ref="B6:B7"/>
    <mergeCell ref="C6:C7"/>
    <mergeCell ref="D6:D7"/>
    <mergeCell ref="O6:Z6"/>
    <mergeCell ref="E6:E7"/>
    <mergeCell ref="F6:F7"/>
  </mergeCells>
  <printOptions horizontalCentered="1"/>
  <pageMargins left="0.51181102362204722" right="0.31496062992125984" top="0.55118110236220474" bottom="0.35433070866141736" header="0" footer="0"/>
  <pageSetup scale="80" orientation="landscape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001"/>
  <sheetViews>
    <sheetView topLeftCell="B1" workbookViewId="0"/>
  </sheetViews>
  <sheetFormatPr baseColWidth="10" defaultColWidth="14.42578125" defaultRowHeight="15" customHeight="1" x14ac:dyDescent="0.2"/>
  <cols>
    <col min="1" max="1" width="8.85546875" hidden="1" customWidth="1"/>
    <col min="2" max="2" width="39.140625" customWidth="1"/>
    <col min="3" max="3" width="25.85546875" customWidth="1"/>
    <col min="4" max="4" width="12.7109375" customWidth="1"/>
    <col min="5" max="5" width="12.42578125" customWidth="1"/>
    <col min="6" max="6" width="8.7109375" hidden="1" customWidth="1"/>
    <col min="7" max="7" width="10" hidden="1" customWidth="1"/>
    <col min="8" max="8" width="6.5703125" customWidth="1"/>
    <col min="9" max="9" width="5.7109375" customWidth="1"/>
    <col min="10" max="10" width="6.42578125" customWidth="1"/>
    <col min="11" max="11" width="7.7109375" customWidth="1"/>
    <col min="12" max="12" width="8" customWidth="1"/>
    <col min="13" max="13" width="11.7109375" customWidth="1"/>
    <col min="14" max="14" width="9" customWidth="1"/>
    <col min="15" max="18" width="4.28515625" hidden="1" customWidth="1"/>
    <col min="19" max="19" width="5" hidden="1" customWidth="1"/>
    <col min="20" max="26" width="4.28515625" hidden="1" customWidth="1"/>
  </cols>
  <sheetData>
    <row r="1" spans="1:26" ht="12.75" customHeight="1" x14ac:dyDescent="0.2"/>
    <row r="2" spans="1:26" ht="20.25" customHeight="1" x14ac:dyDescent="0.2">
      <c r="A2" s="157" t="s">
        <v>140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6"/>
    </row>
    <row r="3" spans="1:26" ht="18" x14ac:dyDescent="0.2">
      <c r="A3" s="157" t="s">
        <v>141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6"/>
    </row>
    <row r="4" spans="1:26" ht="18" x14ac:dyDescent="0.2">
      <c r="A4" s="157" t="s">
        <v>142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6"/>
    </row>
    <row r="5" spans="1:26" ht="9" customHeight="1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18" customHeight="1" x14ac:dyDescent="0.2">
      <c r="A6" s="138" t="s">
        <v>3</v>
      </c>
      <c r="B6" s="158" t="s">
        <v>4</v>
      </c>
      <c r="C6" s="156" t="s">
        <v>5</v>
      </c>
      <c r="D6" s="156" t="s">
        <v>6</v>
      </c>
      <c r="E6" s="156" t="s">
        <v>7</v>
      </c>
      <c r="F6" s="156" t="s">
        <v>8</v>
      </c>
      <c r="G6" s="156" t="s">
        <v>9</v>
      </c>
      <c r="H6" s="154" t="s">
        <v>21</v>
      </c>
      <c r="I6" s="155"/>
      <c r="J6" s="154" t="s">
        <v>9</v>
      </c>
      <c r="K6" s="155"/>
      <c r="L6" s="68" t="s">
        <v>24</v>
      </c>
      <c r="M6" s="156" t="s">
        <v>84</v>
      </c>
      <c r="N6" s="69" t="s">
        <v>85</v>
      </c>
      <c r="O6" s="159" t="s">
        <v>86</v>
      </c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1"/>
    </row>
    <row r="7" spans="1:26" ht="27.75" customHeight="1" x14ac:dyDescent="0.2">
      <c r="A7" s="140"/>
      <c r="B7" s="143"/>
      <c r="C7" s="125"/>
      <c r="D7" s="125"/>
      <c r="E7" s="125"/>
      <c r="F7" s="125"/>
      <c r="G7" s="125"/>
      <c r="H7" s="70" t="s">
        <v>23</v>
      </c>
      <c r="I7" s="70" t="s">
        <v>24</v>
      </c>
      <c r="J7" s="70" t="s">
        <v>23</v>
      </c>
      <c r="K7" s="70" t="s">
        <v>24</v>
      </c>
      <c r="L7" s="70" t="s">
        <v>87</v>
      </c>
      <c r="M7" s="125"/>
      <c r="N7" s="71" t="s">
        <v>87</v>
      </c>
      <c r="O7" s="72" t="s">
        <v>88</v>
      </c>
      <c r="P7" s="5" t="s">
        <v>89</v>
      </c>
      <c r="Q7" s="5" t="s">
        <v>90</v>
      </c>
      <c r="R7" s="5" t="s">
        <v>91</v>
      </c>
      <c r="S7" s="5" t="s">
        <v>92</v>
      </c>
      <c r="T7" s="5" t="s">
        <v>93</v>
      </c>
      <c r="U7" s="5" t="s">
        <v>94</v>
      </c>
      <c r="V7" s="5" t="s">
        <v>95</v>
      </c>
      <c r="W7" s="5" t="s">
        <v>96</v>
      </c>
      <c r="X7" s="5" t="s">
        <v>97</v>
      </c>
      <c r="Y7" s="5" t="s">
        <v>98</v>
      </c>
      <c r="Z7" s="5" t="s">
        <v>99</v>
      </c>
    </row>
    <row r="8" spans="1:26" ht="32.25" customHeight="1" x14ac:dyDescent="0.2">
      <c r="A8" s="8" t="s">
        <v>27</v>
      </c>
      <c r="B8" s="9" t="str">
        <f>ANUAL!B9</f>
        <v>Prestación de servicios integrales para la realización de Eventos, Congresos y Exposiciones</v>
      </c>
      <c r="C8" s="20" t="str">
        <f>ANUAL!C9</f>
        <v>Porcentaje del avance de eventos realizados respecto los proyectados en el ejercicio</v>
      </c>
      <c r="D8" s="11" t="str">
        <f>ANUAL!D9</f>
        <v xml:space="preserve">Mensual </v>
      </c>
      <c r="E8" s="11" t="str">
        <f>ANUAL!E9</f>
        <v xml:space="preserve">Eventos </v>
      </c>
      <c r="F8" s="73" t="s">
        <v>32</v>
      </c>
      <c r="G8" s="74">
        <f t="shared" ref="G8:G10" si="0">SUM(O8:Z8)</f>
        <v>460</v>
      </c>
      <c r="H8" s="75">
        <f>ANUAL!AN9</f>
        <v>40</v>
      </c>
      <c r="I8" s="75">
        <f>ANUAL!AO9</f>
        <v>46</v>
      </c>
      <c r="J8" s="74">
        <f>ANUAL!G9</f>
        <v>517</v>
      </c>
      <c r="K8" s="74">
        <f>ANUAL!K9+ANUAL!N9+ANUAL!Q9+ANUAL!T9+ANUAL!W9+ANUAL!Z9+ANUAL!AC9+ANUAL!AF9+ANUAL!AI9+ANUAL!AL9+ANUAL!AO9</f>
        <v>456</v>
      </c>
      <c r="L8" s="76">
        <f t="shared" ref="L8:L19" si="1">+K8/J8</f>
        <v>0.88201160541586077</v>
      </c>
      <c r="M8" s="74">
        <f t="shared" ref="M8:M18" si="2">+J8-K8</f>
        <v>61</v>
      </c>
      <c r="N8" s="77">
        <f t="shared" ref="N8:N19" si="3">+M8/J8</f>
        <v>0.11798839458413926</v>
      </c>
      <c r="O8" s="78">
        <v>9</v>
      </c>
      <c r="P8" s="79">
        <v>14</v>
      </c>
      <c r="Q8" s="79">
        <v>38</v>
      </c>
      <c r="R8" s="79">
        <v>38</v>
      </c>
      <c r="S8" s="79">
        <v>50</v>
      </c>
      <c r="T8" s="79">
        <v>51</v>
      </c>
      <c r="U8" s="79">
        <v>77</v>
      </c>
      <c r="V8" s="79">
        <v>29</v>
      </c>
      <c r="W8" s="79">
        <v>27</v>
      </c>
      <c r="X8" s="79">
        <v>46</v>
      </c>
      <c r="Y8" s="79">
        <v>38</v>
      </c>
      <c r="Z8" s="79">
        <v>43</v>
      </c>
    </row>
    <row r="9" spans="1:26" ht="36.75" customHeight="1" x14ac:dyDescent="0.2">
      <c r="A9" s="8" t="s">
        <v>33</v>
      </c>
      <c r="B9" s="9" t="str">
        <f>ANUAL!B10</f>
        <v>Incremento  en atracción de personas interesadas en las Actividades ofrecidas por el Orquidario.</v>
      </c>
      <c r="C9" s="20" t="str">
        <f>ANUAL!C10</f>
        <v>Porcentaje de personas que acuden a los servicios ofrecidos por el Orquidario</v>
      </c>
      <c r="D9" s="11" t="str">
        <f>ANUAL!D10</f>
        <v xml:space="preserve">Mensual </v>
      </c>
      <c r="E9" s="11" t="str">
        <f>ANUAL!E10</f>
        <v>Personas</v>
      </c>
      <c r="F9" s="73" t="s">
        <v>32</v>
      </c>
      <c r="G9" s="74">
        <f t="shared" si="0"/>
        <v>18540</v>
      </c>
      <c r="H9" s="75">
        <f>ANUAL!AN10</f>
        <v>500</v>
      </c>
      <c r="I9" s="75">
        <f>ANUAL!AO10</f>
        <v>457</v>
      </c>
      <c r="J9" s="74">
        <f>ANUAL!G10</f>
        <v>6936</v>
      </c>
      <c r="K9" s="74">
        <f>ANUAL!K10+ANUAL!N10+ANUAL!Q10+ANUAL!T10+ANUAL!W10+ANUAL!Z10+ANUAL!AC10+ANUAL!AF10+ANUAL!AI10+ANUAL!AL10+ANUAL!AO10</f>
        <v>6905</v>
      </c>
      <c r="L9" s="76">
        <f t="shared" si="1"/>
        <v>0.99553056516724336</v>
      </c>
      <c r="M9" s="74">
        <f t="shared" si="2"/>
        <v>31</v>
      </c>
      <c r="N9" s="77">
        <f t="shared" si="3"/>
        <v>4.4694348327566323E-3</v>
      </c>
      <c r="O9" s="78">
        <f>678+45</f>
        <v>723</v>
      </c>
      <c r="P9" s="79">
        <f>754+45</f>
        <v>799</v>
      </c>
      <c r="Q9" s="79">
        <f>1243+45</f>
        <v>1288</v>
      </c>
      <c r="R9" s="79">
        <f>1256+45</f>
        <v>1301</v>
      </c>
      <c r="S9" s="79">
        <f>4876+45</f>
        <v>4921</v>
      </c>
      <c r="T9" s="79">
        <f>728+45</f>
        <v>773</v>
      </c>
      <c r="U9" s="79">
        <f>1231+45</f>
        <v>1276</v>
      </c>
      <c r="V9" s="79">
        <f>929+45</f>
        <v>974</v>
      </c>
      <c r="W9" s="79">
        <f>553+45</f>
        <v>598</v>
      </c>
      <c r="X9" s="79">
        <f>5024+45</f>
        <v>5069</v>
      </c>
      <c r="Y9" s="79">
        <f>477+45</f>
        <v>522</v>
      </c>
      <c r="Z9" s="79">
        <f>251+45</f>
        <v>296</v>
      </c>
    </row>
    <row r="10" spans="1:26" ht="34.5" customHeight="1" x14ac:dyDescent="0.2">
      <c r="A10" s="8" t="s">
        <v>33</v>
      </c>
      <c r="B10" s="9" t="str">
        <f>ANUAL!B11</f>
        <v>Incremento  en atracción de personas interesadas en las Actividades ofrecidas por el Planetario.</v>
      </c>
      <c r="C10" s="20" t="str">
        <f>ANUAL!C11</f>
        <v>Porcentaje de personas que acuden a los servicios ofrecidos por el Planetario</v>
      </c>
      <c r="D10" s="11" t="str">
        <f>ANUAL!D11</f>
        <v xml:space="preserve">Mensual </v>
      </c>
      <c r="E10" s="11" t="str">
        <f>ANUAL!E11</f>
        <v>Personas</v>
      </c>
      <c r="F10" s="73" t="s">
        <v>39</v>
      </c>
      <c r="G10" s="74">
        <f t="shared" si="0"/>
        <v>55000</v>
      </c>
      <c r="H10" s="75">
        <f>ANUAL!AN11</f>
        <v>1770</v>
      </c>
      <c r="I10" s="75">
        <f>ANUAL!AO11</f>
        <v>0</v>
      </c>
      <c r="J10" s="74">
        <f>ANUAL!G11</f>
        <v>29920</v>
      </c>
      <c r="K10" s="74">
        <f>ANUAL!K11+ANUAL!N11+ANUAL!Q11+ANUAL!T11+ANUAL!W11+ANUAL!Z11+ANUAL!AC11+ANUAL!AF11+ANUAL!AI11+ANUAL!AL11+ANUAL!AO11</f>
        <v>22393</v>
      </c>
      <c r="L10" s="76">
        <f t="shared" si="1"/>
        <v>0.74842914438502672</v>
      </c>
      <c r="M10" s="74">
        <f t="shared" si="2"/>
        <v>7527</v>
      </c>
      <c r="N10" s="77">
        <f t="shared" si="3"/>
        <v>0.25157085561497328</v>
      </c>
      <c r="O10" s="80">
        <v>5489</v>
      </c>
      <c r="P10" s="27">
        <v>3642</v>
      </c>
      <c r="Q10" s="27">
        <v>6028</v>
      </c>
      <c r="R10" s="27">
        <v>5094</v>
      </c>
      <c r="S10" s="27">
        <v>5946</v>
      </c>
      <c r="T10" s="27">
        <v>5653</v>
      </c>
      <c r="U10" s="27">
        <v>6079</v>
      </c>
      <c r="V10" s="27">
        <v>4685</v>
      </c>
      <c r="W10" s="27">
        <v>2587</v>
      </c>
      <c r="X10" s="27">
        <v>2688</v>
      </c>
      <c r="Y10" s="27">
        <v>3642</v>
      </c>
      <c r="Z10" s="27">
        <v>3467</v>
      </c>
    </row>
    <row r="11" spans="1:26" ht="40.5" x14ac:dyDescent="0.2">
      <c r="A11" s="8"/>
      <c r="B11" s="9" t="str">
        <f>ANUAL!B12</f>
        <v>Incorporación de tecnologias digitales en el domo del Planetario</v>
      </c>
      <c r="C11" s="20" t="str">
        <f>ANUAL!C12</f>
        <v>Inauguración de domo digital en el aniversario 50 del Planetario Lic, Felipe Rivera</v>
      </c>
      <c r="D11" s="11" t="str">
        <f>ANUAL!D12</f>
        <v>Anual</v>
      </c>
      <c r="E11" s="11" t="str">
        <f>ANUAL!E12</f>
        <v>Proyecto</v>
      </c>
      <c r="F11" s="73"/>
      <c r="G11" s="74"/>
      <c r="H11" s="75">
        <f>ANUAL!AN12</f>
        <v>0</v>
      </c>
      <c r="I11" s="75">
        <f>ANUAL!AO13</f>
        <v>-9</v>
      </c>
      <c r="J11" s="74">
        <f>ANUAL!G13</f>
        <v>851</v>
      </c>
      <c r="K11" s="74">
        <f>ANUAL!K13+ANUAL!N13+ANUAL!Q13+ANUAL!T13+ANUAL!W13+ANUAL!Z13+ANUAL!AC13+ANUAL!AF13+ANUAL!AI13+ANUAL!AL13+ANUAL!AO13</f>
        <v>353</v>
      </c>
      <c r="L11" s="76">
        <f t="shared" si="1"/>
        <v>0.41480611045828436</v>
      </c>
      <c r="M11" s="74">
        <f t="shared" si="2"/>
        <v>498</v>
      </c>
      <c r="N11" s="77">
        <f t="shared" si="3"/>
        <v>0.58519388954171558</v>
      </c>
      <c r="O11" s="78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ht="40.5" x14ac:dyDescent="0.2">
      <c r="A12" s="8" t="s">
        <v>33</v>
      </c>
      <c r="B12" s="9" t="str">
        <f>ANUAL!B13</f>
        <v>Incremento  en atracción de personas interesadas en las Actividades ofrecidas por el Departamento de Idiomas.</v>
      </c>
      <c r="C12" s="20" t="str">
        <f>ANUAL!C13</f>
        <v>Porcentaje de personas que acuden a los servicios ofrecidos por el Departamento de Idiomas</v>
      </c>
      <c r="D12" s="11" t="str">
        <f>ANUAL!D13</f>
        <v xml:space="preserve">Mensual </v>
      </c>
      <c r="E12" s="11" t="str">
        <f>ANUAL!E13</f>
        <v>Personas</v>
      </c>
      <c r="F12" s="73" t="s">
        <v>39</v>
      </c>
      <c r="G12" s="74">
        <f>SUM(O12:Z12)</f>
        <v>721</v>
      </c>
      <c r="H12" s="75">
        <f>ANUAL!AN13</f>
        <v>0</v>
      </c>
      <c r="I12" s="75">
        <f>ANUAL!AO14</f>
        <v>1</v>
      </c>
      <c r="J12" s="74">
        <f>ANUAL!G14</f>
        <v>12</v>
      </c>
      <c r="K12" s="74">
        <f>ANUAL!K14+ANUAL!N14+ANUAL!Q14+ANUAL!T14+ANUAL!W14+ANUAL!Z14+ANUAL!AC14+ANUAL!AF14+ANUAL!AI14+ANUAL!AL14+ANUAL!AO14</f>
        <v>11</v>
      </c>
      <c r="L12" s="76">
        <f t="shared" si="1"/>
        <v>0.91666666666666663</v>
      </c>
      <c r="M12" s="74">
        <f t="shared" si="2"/>
        <v>1</v>
      </c>
      <c r="N12" s="77">
        <f t="shared" si="3"/>
        <v>8.3333333333333329E-2</v>
      </c>
      <c r="O12" s="78">
        <v>360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361</v>
      </c>
      <c r="W12" s="79">
        <v>0</v>
      </c>
      <c r="X12" s="79">
        <v>0</v>
      </c>
      <c r="Y12" s="79">
        <v>0</v>
      </c>
      <c r="Z12" s="79">
        <v>0</v>
      </c>
    </row>
    <row r="13" spans="1:26" ht="27" x14ac:dyDescent="0.2">
      <c r="A13" s="40"/>
      <c r="B13" s="9" t="str">
        <f>ANUAL!B14</f>
        <v>Conservación y Mantenimiento del Centro de Convenciones de Morelia</v>
      </c>
      <c r="C13" s="20" t="str">
        <f>ANUAL!C14</f>
        <v>Mantenimientos realizados</v>
      </c>
      <c r="D13" s="11" t="str">
        <f>ANUAL!D14</f>
        <v xml:space="preserve">Mensual </v>
      </c>
      <c r="E13" s="11" t="str">
        <f>ANUAL!E14</f>
        <v>Mantenimiento</v>
      </c>
      <c r="F13" s="83"/>
      <c r="G13" s="85"/>
      <c r="H13" s="75">
        <f>ANUAL!AN14</f>
        <v>1</v>
      </c>
      <c r="I13" s="75">
        <f>ANUAL!AO15</f>
        <v>1</v>
      </c>
      <c r="J13" s="74">
        <f>ANUAL!G15</f>
        <v>4</v>
      </c>
      <c r="K13" s="74">
        <f>ANUAL!K15+ANUAL!N15+ANUAL!Q15+ANUAL!T15+ANUAL!W15+ANUAL!Z15+ANUAL!AC15+ANUAL!AF15+ANUAL!AI15+ANUAL!AL15+ANUAL!AO15</f>
        <v>8</v>
      </c>
      <c r="L13" s="84">
        <f t="shared" si="1"/>
        <v>2</v>
      </c>
      <c r="M13" s="85">
        <f t="shared" si="2"/>
        <v>-4</v>
      </c>
      <c r="N13" s="86">
        <f t="shared" si="3"/>
        <v>-1</v>
      </c>
      <c r="O13" s="87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ht="40.5" x14ac:dyDescent="0.2">
      <c r="A14" s="40"/>
      <c r="B14" s="9" t="str">
        <f>ANUAL!B15</f>
        <v>PICNIC´S</v>
      </c>
      <c r="C14" s="20" t="str">
        <f>ANUAL!C15</f>
        <v>Porcentaje del avance de picnic´s realizados respecto a los proyectados en el ejercicio</v>
      </c>
      <c r="D14" s="11" t="str">
        <f>ANUAL!D15</f>
        <v>Anual</v>
      </c>
      <c r="E14" s="11" t="str">
        <f>ANUAL!E15</f>
        <v>Evento</v>
      </c>
      <c r="F14" s="83"/>
      <c r="G14" s="85"/>
      <c r="H14" s="75">
        <f>ANUAL!AN15</f>
        <v>2</v>
      </c>
      <c r="I14" s="75">
        <f>ANUAL!AO16</f>
        <v>1</v>
      </c>
      <c r="J14" s="74">
        <f>ANUAL!G16</f>
        <v>12</v>
      </c>
      <c r="K14" s="74">
        <f>ANUAL!K16+ANUAL!N16+ANUAL!Q16+ANUAL!T16+ANUAL!W16+ANUAL!Z16+ANUAL!AC16+ANUAL!AF16+ANUAL!AI16+ANUAL!AL16+ANUAL!AO16</f>
        <v>11</v>
      </c>
      <c r="L14" s="84">
        <f t="shared" si="1"/>
        <v>0.91666666666666663</v>
      </c>
      <c r="M14" s="85">
        <f t="shared" si="2"/>
        <v>1</v>
      </c>
      <c r="N14" s="86">
        <f t="shared" si="3"/>
        <v>8.3333333333333329E-2</v>
      </c>
      <c r="O14" s="87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spans="1:26" ht="27" x14ac:dyDescent="0.2">
      <c r="A15" s="40"/>
      <c r="B15" s="9" t="str">
        <f>ANUAL!B16</f>
        <v xml:space="preserve">Administración de Recursos </v>
      </c>
      <c r="C15" s="20" t="str">
        <f>ANUAL!C16</f>
        <v>Elaboración de Declaraciones de Impuestos</v>
      </c>
      <c r="D15" s="11" t="str">
        <f>ANUAL!D16</f>
        <v xml:space="preserve">Mensual </v>
      </c>
      <c r="E15" s="11" t="str">
        <f>ANUAL!E16</f>
        <v>Declaración</v>
      </c>
      <c r="F15" s="83"/>
      <c r="G15" s="85"/>
      <c r="H15" s="75">
        <f>ANUAL!AN16</f>
        <v>1</v>
      </c>
      <c r="I15" s="75">
        <f>ANUAL!AO17</f>
        <v>1</v>
      </c>
      <c r="J15" s="74">
        <f>ANUAL!G17</f>
        <v>12</v>
      </c>
      <c r="K15" s="74">
        <f>ANUAL!K17+ANUAL!N17+ANUAL!Q17+ANUAL!T17+ANUAL!W17+ANUAL!Z17+ANUAL!AC17+ANUAL!AF17+ANUAL!AI17+ANUAL!AL17+ANUAL!AO17</f>
        <v>11</v>
      </c>
      <c r="L15" s="84">
        <f t="shared" si="1"/>
        <v>0.91666666666666663</v>
      </c>
      <c r="M15" s="85">
        <f t="shared" si="2"/>
        <v>1</v>
      </c>
      <c r="N15" s="86">
        <f t="shared" si="3"/>
        <v>8.3333333333333329E-2</v>
      </c>
      <c r="O15" s="87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ht="16.5" x14ac:dyDescent="0.2">
      <c r="A16" s="40"/>
      <c r="B16" s="9">
        <f>ANUAL!B17</f>
        <v>0</v>
      </c>
      <c r="C16" s="20" t="str">
        <f>ANUAL!C17</f>
        <v>Elaboración de Estados Financieros</v>
      </c>
      <c r="D16" s="11" t="str">
        <f>ANUAL!D17</f>
        <v xml:space="preserve">Mensual </v>
      </c>
      <c r="E16" s="11" t="str">
        <f>ANUAL!E17</f>
        <v>Informe</v>
      </c>
      <c r="F16" s="83"/>
      <c r="G16" s="85"/>
      <c r="H16" s="75">
        <f>ANUAL!AN17</f>
        <v>1</v>
      </c>
      <c r="I16" s="75">
        <f>ANUAL!AO18</f>
        <v>2</v>
      </c>
      <c r="J16" s="74">
        <f>ANUAL!G18</f>
        <v>25</v>
      </c>
      <c r="K16" s="74">
        <f>ANUAL!K18+ANUAL!N18+ANUAL!Q18+ANUAL!T18+ANUAL!W18+ANUAL!Z18+ANUAL!AC18+ANUAL!AF18+ANUAL!AI18+ANUAL!AL18+ANUAL!AO18</f>
        <v>22</v>
      </c>
      <c r="L16" s="84">
        <f t="shared" si="1"/>
        <v>0.88</v>
      </c>
      <c r="M16" s="85">
        <f t="shared" si="2"/>
        <v>3</v>
      </c>
      <c r="N16" s="86">
        <f t="shared" si="3"/>
        <v>0.12</v>
      </c>
      <c r="O16" s="87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ht="27" x14ac:dyDescent="0.2">
      <c r="A17" s="40"/>
      <c r="B17" s="9">
        <f>ANUAL!B18</f>
        <v>0</v>
      </c>
      <c r="C17" s="20" t="str">
        <f>ANUAL!C18</f>
        <v>Elaboración de Nóminas y timbrado ante SHCP</v>
      </c>
      <c r="D17" s="11" t="str">
        <f>ANUAL!D18</f>
        <v xml:space="preserve">Mensual </v>
      </c>
      <c r="E17" s="11" t="str">
        <f>ANUAL!E18</f>
        <v>Nómina</v>
      </c>
      <c r="F17" s="89"/>
      <c r="G17" s="91"/>
      <c r="H17" s="75">
        <f>ANUAL!AN18</f>
        <v>2</v>
      </c>
      <c r="I17" s="104">
        <f>ANUAL!AO19</f>
        <v>1</v>
      </c>
      <c r="J17" s="105">
        <f>ANUAL!G19</f>
        <v>12</v>
      </c>
      <c r="K17" s="105">
        <f>ANUAL!K19+ANUAL!N19+ANUAL!Q19+ANUAL!T19+ANUAL!W19+ANUAL!Z19+ANUAL!AC19+ANUAL!AF19+ANUAL!AI19+ANUAL!AL19+ANUAL!AO19</f>
        <v>11</v>
      </c>
      <c r="L17" s="90">
        <f t="shared" si="1"/>
        <v>0.91666666666666663</v>
      </c>
      <c r="M17" s="91">
        <f t="shared" si="2"/>
        <v>1</v>
      </c>
      <c r="N17" s="92">
        <f t="shared" si="3"/>
        <v>8.3333333333333329E-2</v>
      </c>
      <c r="O17" s="87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ht="27.75" x14ac:dyDescent="0.3">
      <c r="A18" s="48"/>
      <c r="B18" s="93"/>
      <c r="C18" s="114" t="s">
        <v>59</v>
      </c>
      <c r="D18" s="115" t="s">
        <v>30</v>
      </c>
      <c r="E18" s="115" t="s">
        <v>60</v>
      </c>
      <c r="F18" s="73" t="s">
        <v>32</v>
      </c>
      <c r="G18" s="74">
        <f>ANUAL!G19</f>
        <v>12</v>
      </c>
      <c r="H18" s="75">
        <f>ANUAL!Y19</f>
        <v>1</v>
      </c>
      <c r="I18" s="75">
        <f>ANUAL!Z19</f>
        <v>1</v>
      </c>
      <c r="J18" s="74">
        <f>ANUAL!G19</f>
        <v>12</v>
      </c>
      <c r="K18" s="74">
        <f>ANUAL!K19+ANUAL!N19+ANUAL!Q19+ANUAL!T19+ANUAL!W19+ANUAL!Z19</f>
        <v>6</v>
      </c>
      <c r="L18" s="90">
        <f t="shared" si="1"/>
        <v>0.5</v>
      </c>
      <c r="M18" s="74">
        <f t="shared" si="2"/>
        <v>6</v>
      </c>
      <c r="N18" s="92">
        <f t="shared" si="3"/>
        <v>0.5</v>
      </c>
      <c r="O18" s="98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ht="16.5" x14ac:dyDescent="0.3">
      <c r="A19" s="48"/>
      <c r="B19" s="93"/>
      <c r="C19" s="93"/>
      <c r="D19" s="93"/>
      <c r="E19" s="93"/>
      <c r="F19" s="93"/>
      <c r="G19" s="106">
        <f>SUM(G8:G12)</f>
        <v>74721</v>
      </c>
      <c r="H19" s="118">
        <f t="shared" ref="H19:K19" si="4">SUM(H8:H17)</f>
        <v>2317</v>
      </c>
      <c r="I19" s="119">
        <f t="shared" si="4"/>
        <v>501</v>
      </c>
      <c r="J19" s="119">
        <f t="shared" si="4"/>
        <v>38301</v>
      </c>
      <c r="K19" s="119">
        <f t="shared" si="4"/>
        <v>30181</v>
      </c>
      <c r="L19" s="120">
        <f t="shared" si="1"/>
        <v>0.787995091511971</v>
      </c>
      <c r="M19" s="119">
        <f>SUM(M8:M17)</f>
        <v>8120</v>
      </c>
      <c r="N19" s="121">
        <f t="shared" si="3"/>
        <v>0.21200490848802903</v>
      </c>
      <c r="O19" s="98">
        <f t="shared" ref="O19:Z19" si="5">SUM(O8:O12)</f>
        <v>6581</v>
      </c>
      <c r="P19" s="99">
        <f t="shared" si="5"/>
        <v>4455</v>
      </c>
      <c r="Q19" s="99">
        <f t="shared" si="5"/>
        <v>7354</v>
      </c>
      <c r="R19" s="99">
        <f t="shared" si="5"/>
        <v>6433</v>
      </c>
      <c r="S19" s="99">
        <f t="shared" si="5"/>
        <v>10917</v>
      </c>
      <c r="T19" s="99">
        <f t="shared" si="5"/>
        <v>6477</v>
      </c>
      <c r="U19" s="99">
        <f t="shared" si="5"/>
        <v>7432</v>
      </c>
      <c r="V19" s="99">
        <f t="shared" si="5"/>
        <v>6049</v>
      </c>
      <c r="W19" s="99">
        <f t="shared" si="5"/>
        <v>3212</v>
      </c>
      <c r="X19" s="99">
        <f t="shared" si="5"/>
        <v>7803</v>
      </c>
      <c r="Y19" s="99">
        <f t="shared" si="5"/>
        <v>4202</v>
      </c>
      <c r="Z19" s="99">
        <f t="shared" si="5"/>
        <v>3806</v>
      </c>
    </row>
    <row r="20" spans="1:26" ht="17.25" customHeight="1" x14ac:dyDescent="0.2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ht="20.25" customHeight="1" x14ac:dyDescent="0.3">
      <c r="A21" s="164" t="s">
        <v>62</v>
      </c>
      <c r="B21" s="129"/>
      <c r="C21" s="129"/>
      <c r="D21" s="93"/>
      <c r="E21" s="162" t="s">
        <v>63</v>
      </c>
      <c r="F21" s="129"/>
      <c r="G21" s="129"/>
      <c r="H21" s="129"/>
      <c r="I21" s="129"/>
      <c r="J21" s="129"/>
      <c r="K21" s="129"/>
      <c r="L21" s="129"/>
      <c r="M21" s="129"/>
      <c r="N21" s="129"/>
      <c r="O21" s="57"/>
      <c r="P21" s="57"/>
      <c r="Q21" s="57"/>
      <c r="R21" s="128" t="s">
        <v>63</v>
      </c>
      <c r="S21" s="129"/>
      <c r="T21" s="129"/>
      <c r="U21" s="129"/>
      <c r="V21" s="129"/>
      <c r="W21" s="129"/>
      <c r="X21" s="129"/>
      <c r="Y21" s="129"/>
      <c r="Z21" s="129"/>
    </row>
    <row r="22" spans="1:26" ht="20.25" customHeight="1" x14ac:dyDescent="0.3">
      <c r="A22" s="100"/>
      <c r="B22" s="101"/>
      <c r="C22" s="101"/>
      <c r="D22" s="93"/>
      <c r="E22" s="102"/>
      <c r="F22" s="102"/>
      <c r="G22" s="102"/>
      <c r="H22" s="102"/>
      <c r="I22" s="103"/>
      <c r="J22" s="102"/>
      <c r="K22" s="102"/>
      <c r="L22" s="102"/>
      <c r="M22" s="102"/>
      <c r="N22" s="57"/>
      <c r="O22" s="57"/>
      <c r="P22" s="57"/>
      <c r="Q22" s="57"/>
      <c r="R22" s="61"/>
      <c r="S22" s="61"/>
      <c r="T22" s="61"/>
      <c r="U22" s="61"/>
      <c r="V22" s="62"/>
      <c r="W22" s="61"/>
      <c r="X22" s="61"/>
      <c r="Y22" s="61"/>
      <c r="Z22" s="61"/>
    </row>
    <row r="23" spans="1:26" ht="12.75" customHeight="1" x14ac:dyDescent="0.3">
      <c r="A23" s="165" t="s">
        <v>64</v>
      </c>
      <c r="B23" s="129"/>
      <c r="C23" s="129"/>
      <c r="D23" s="93"/>
      <c r="E23" s="165" t="s">
        <v>65</v>
      </c>
      <c r="F23" s="129"/>
      <c r="G23" s="129"/>
      <c r="H23" s="129"/>
      <c r="I23" s="129"/>
      <c r="J23" s="129"/>
      <c r="K23" s="129"/>
      <c r="L23" s="129"/>
      <c r="M23" s="129"/>
      <c r="N23" s="129"/>
      <c r="O23" s="57"/>
      <c r="P23" s="57"/>
      <c r="Q23" s="57"/>
      <c r="R23" s="149" t="s">
        <v>65</v>
      </c>
      <c r="S23" s="129"/>
      <c r="T23" s="129"/>
      <c r="U23" s="129"/>
      <c r="V23" s="129"/>
      <c r="W23" s="129"/>
      <c r="X23" s="129"/>
      <c r="Y23" s="129"/>
      <c r="Z23" s="129"/>
    </row>
    <row r="24" spans="1:26" ht="12.75" customHeight="1" x14ac:dyDescent="0.3">
      <c r="A24" s="162" t="str">
        <f>ANUAL!A25</f>
        <v>C.P. ANA ISABEL HINOJOSA FLORES</v>
      </c>
      <c r="B24" s="129"/>
      <c r="C24" s="129"/>
      <c r="D24" s="93"/>
      <c r="E24" s="162" t="str">
        <f>ANUAL!S25</f>
        <v>DRA. LILIANA GIL GARCÍA</v>
      </c>
      <c r="F24" s="129"/>
      <c r="G24" s="129"/>
      <c r="H24" s="129"/>
      <c r="I24" s="129"/>
      <c r="J24" s="129"/>
      <c r="K24" s="129"/>
      <c r="L24" s="129"/>
      <c r="M24" s="129"/>
      <c r="N24" s="129"/>
      <c r="O24" s="57"/>
      <c r="P24" s="57"/>
      <c r="Q24" s="57"/>
      <c r="R24" s="128" t="s">
        <v>101</v>
      </c>
      <c r="S24" s="129"/>
      <c r="T24" s="129"/>
      <c r="U24" s="129"/>
      <c r="V24" s="129"/>
      <c r="W24" s="129"/>
      <c r="X24" s="129"/>
      <c r="Y24" s="129"/>
      <c r="Z24" s="129"/>
    </row>
    <row r="25" spans="1:26" ht="17.25" customHeight="1" x14ac:dyDescent="0.3">
      <c r="A25" s="162" t="s">
        <v>68</v>
      </c>
      <c r="B25" s="129"/>
      <c r="C25" s="129"/>
      <c r="D25" s="93"/>
      <c r="E25" s="162" t="str">
        <f>ANUAL!S26</f>
        <v>DIRECTORA GENERAL</v>
      </c>
      <c r="F25" s="129"/>
      <c r="G25" s="129"/>
      <c r="H25" s="129"/>
      <c r="I25" s="129"/>
      <c r="J25" s="129"/>
      <c r="K25" s="129"/>
      <c r="L25" s="129"/>
      <c r="M25" s="129"/>
      <c r="N25" s="129"/>
      <c r="O25" s="57"/>
      <c r="P25" s="57"/>
      <c r="Q25" s="57"/>
      <c r="R25" s="128" t="s">
        <v>102</v>
      </c>
      <c r="S25" s="129"/>
      <c r="T25" s="129"/>
      <c r="U25" s="129"/>
      <c r="V25" s="129"/>
      <c r="W25" s="129"/>
      <c r="X25" s="129"/>
      <c r="Y25" s="129"/>
      <c r="Z25" s="129"/>
    </row>
    <row r="26" spans="1:26" ht="17.2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17.25" customHeight="1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ht="17.25" customHeight="1" x14ac:dyDescent="0.2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17.25" customHeight="1" x14ac:dyDescent="0.2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ht="35.25" customHeight="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ht="35.25" customHeight="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35.25" customHeight="1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ht="35.25" customHeight="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35.25" customHeight="1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35.25" customHeight="1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ht="35.2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ht="35.25" customHeight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 ht="35.25" customHeigh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ht="35.25" customHeigh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35.25" customHeigh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spans="1:26" ht="35.25" customHeight="1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ht="35.25" customHeight="1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6">
    <mergeCell ref="A21:C21"/>
    <mergeCell ref="E21:N21"/>
    <mergeCell ref="R21:Z21"/>
    <mergeCell ref="E23:N23"/>
    <mergeCell ref="R23:Z23"/>
    <mergeCell ref="A23:C23"/>
    <mergeCell ref="A24:C24"/>
    <mergeCell ref="E24:N24"/>
    <mergeCell ref="R24:Z24"/>
    <mergeCell ref="A25:C25"/>
    <mergeCell ref="E25:N25"/>
    <mergeCell ref="R25:Z25"/>
    <mergeCell ref="G6:G7"/>
    <mergeCell ref="H6:I6"/>
    <mergeCell ref="J6:K6"/>
    <mergeCell ref="M6:M7"/>
    <mergeCell ref="A2:Z2"/>
    <mergeCell ref="A3:Z3"/>
    <mergeCell ref="A4:Z4"/>
    <mergeCell ref="A6:A7"/>
    <mergeCell ref="B6:B7"/>
    <mergeCell ref="C6:C7"/>
    <mergeCell ref="D6:D7"/>
    <mergeCell ref="O6:Z6"/>
    <mergeCell ref="E6:E7"/>
    <mergeCell ref="F6:F7"/>
  </mergeCells>
  <printOptions horizontalCentered="1"/>
  <pageMargins left="0.51181102362204722" right="0.31496062992125984" top="0.55118110236220474" bottom="0.35433070866141736" header="0" footer="0"/>
  <pageSetup scale="80"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001"/>
  <sheetViews>
    <sheetView topLeftCell="B1" workbookViewId="0"/>
  </sheetViews>
  <sheetFormatPr baseColWidth="10" defaultColWidth="14.42578125" defaultRowHeight="15" customHeight="1" x14ac:dyDescent="0.2"/>
  <cols>
    <col min="1" max="1" width="8.85546875" hidden="1" customWidth="1"/>
    <col min="2" max="2" width="39.140625" customWidth="1"/>
    <col min="3" max="3" width="25.85546875" customWidth="1"/>
    <col min="4" max="4" width="12.7109375" customWidth="1"/>
    <col min="5" max="5" width="12.42578125" customWidth="1"/>
    <col min="6" max="6" width="8.7109375" hidden="1" customWidth="1"/>
    <col min="7" max="7" width="10" hidden="1" customWidth="1"/>
    <col min="8" max="8" width="6.5703125" customWidth="1"/>
    <col min="9" max="9" width="5.7109375" customWidth="1"/>
    <col min="10" max="10" width="6.42578125" customWidth="1"/>
    <col min="11" max="11" width="7.7109375" customWidth="1"/>
    <col min="12" max="12" width="8" customWidth="1"/>
    <col min="13" max="13" width="11.7109375" customWidth="1"/>
    <col min="14" max="14" width="9" customWidth="1"/>
    <col min="15" max="18" width="4.28515625" hidden="1" customWidth="1"/>
    <col min="19" max="19" width="5" hidden="1" customWidth="1"/>
    <col min="20" max="26" width="4.28515625" hidden="1" customWidth="1"/>
  </cols>
  <sheetData>
    <row r="1" spans="1:26" ht="12.75" customHeight="1" x14ac:dyDescent="0.2"/>
    <row r="2" spans="1:26" ht="20.25" customHeight="1" x14ac:dyDescent="0.2">
      <c r="A2" s="157" t="s">
        <v>143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6"/>
    </row>
    <row r="3" spans="1:26" ht="18" x14ac:dyDescent="0.2">
      <c r="A3" s="157" t="s">
        <v>144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6"/>
    </row>
    <row r="4" spans="1:26" ht="18" x14ac:dyDescent="0.2">
      <c r="A4" s="157" t="s">
        <v>145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6"/>
    </row>
    <row r="5" spans="1:26" ht="9" customHeight="1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18" customHeight="1" x14ac:dyDescent="0.2">
      <c r="A6" s="138" t="s">
        <v>3</v>
      </c>
      <c r="B6" s="158" t="s">
        <v>4</v>
      </c>
      <c r="C6" s="156" t="s">
        <v>5</v>
      </c>
      <c r="D6" s="156" t="s">
        <v>6</v>
      </c>
      <c r="E6" s="156" t="s">
        <v>7</v>
      </c>
      <c r="F6" s="156" t="s">
        <v>8</v>
      </c>
      <c r="G6" s="156" t="s">
        <v>9</v>
      </c>
      <c r="H6" s="154" t="s">
        <v>22</v>
      </c>
      <c r="I6" s="155"/>
      <c r="J6" s="154" t="s">
        <v>9</v>
      </c>
      <c r="K6" s="155"/>
      <c r="L6" s="68" t="s">
        <v>24</v>
      </c>
      <c r="M6" s="156" t="s">
        <v>84</v>
      </c>
      <c r="N6" s="69" t="s">
        <v>85</v>
      </c>
      <c r="O6" s="159" t="s">
        <v>86</v>
      </c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1"/>
    </row>
    <row r="7" spans="1:26" ht="27.75" customHeight="1" x14ac:dyDescent="0.2">
      <c r="A7" s="140"/>
      <c r="B7" s="143"/>
      <c r="C7" s="125"/>
      <c r="D7" s="125"/>
      <c r="E7" s="125"/>
      <c r="F7" s="125"/>
      <c r="G7" s="125"/>
      <c r="H7" s="70" t="s">
        <v>23</v>
      </c>
      <c r="I7" s="70" t="s">
        <v>24</v>
      </c>
      <c r="J7" s="70" t="s">
        <v>23</v>
      </c>
      <c r="K7" s="70" t="s">
        <v>24</v>
      </c>
      <c r="L7" s="70" t="s">
        <v>87</v>
      </c>
      <c r="M7" s="125"/>
      <c r="N7" s="71" t="s">
        <v>87</v>
      </c>
      <c r="O7" s="72" t="s">
        <v>88</v>
      </c>
      <c r="P7" s="5" t="s">
        <v>89</v>
      </c>
      <c r="Q7" s="5" t="s">
        <v>90</v>
      </c>
      <c r="R7" s="5" t="s">
        <v>91</v>
      </c>
      <c r="S7" s="5" t="s">
        <v>92</v>
      </c>
      <c r="T7" s="5" t="s">
        <v>93</v>
      </c>
      <c r="U7" s="5" t="s">
        <v>94</v>
      </c>
      <c r="V7" s="5" t="s">
        <v>95</v>
      </c>
      <c r="W7" s="5" t="s">
        <v>96</v>
      </c>
      <c r="X7" s="5" t="s">
        <v>97</v>
      </c>
      <c r="Y7" s="5" t="s">
        <v>98</v>
      </c>
      <c r="Z7" s="5" t="s">
        <v>99</v>
      </c>
    </row>
    <row r="8" spans="1:26" ht="40.5" x14ac:dyDescent="0.2">
      <c r="A8" s="8" t="s">
        <v>27</v>
      </c>
      <c r="B8" s="9" t="str">
        <f>ANUAL!B9</f>
        <v>Prestación de servicios integrales para la realización de Eventos, Congresos y Exposiciones</v>
      </c>
      <c r="C8" s="20" t="str">
        <f>ANUAL!C9</f>
        <v>Porcentaje del avance de eventos realizados respecto los proyectados en el ejercicio</v>
      </c>
      <c r="D8" s="11" t="str">
        <f>ANUAL!D9</f>
        <v xml:space="preserve">Mensual </v>
      </c>
      <c r="E8" s="11" t="str">
        <f>ANUAL!E9</f>
        <v xml:space="preserve">Eventos </v>
      </c>
      <c r="F8" s="73" t="s">
        <v>32</v>
      </c>
      <c r="G8" s="74">
        <f t="shared" ref="G8:G10" si="0">SUM(O8:Z8)</f>
        <v>460</v>
      </c>
      <c r="H8" s="75">
        <f>ANUAL!AQ9</f>
        <v>50</v>
      </c>
      <c r="I8" s="75">
        <f>ANUAL!AR9</f>
        <v>48</v>
      </c>
      <c r="J8" s="74">
        <f>ANUAL!G9</f>
        <v>517</v>
      </c>
      <c r="K8" s="74">
        <f>ANUAL!K9+ANUAL!N9+ANUAL!Q9+ANUAL!T9+ANUAL!W9+ANUAL!Z9+ANUAL!AC9+ANUAL!AF9+ANUAL!AI9+ANUAL!AL9+ANUAL!AO9+ANUAL!AR9</f>
        <v>504</v>
      </c>
      <c r="L8" s="76">
        <f t="shared" ref="L8:L19" si="1">+K8/J8</f>
        <v>0.97485493230174081</v>
      </c>
      <c r="M8" s="74">
        <f t="shared" ref="M8:M18" si="2">+J8-K8</f>
        <v>13</v>
      </c>
      <c r="N8" s="77">
        <f t="shared" ref="N8:N19" si="3">+M8/J8</f>
        <v>2.5145067698259187E-2</v>
      </c>
      <c r="O8" s="78">
        <v>9</v>
      </c>
      <c r="P8" s="79">
        <v>14</v>
      </c>
      <c r="Q8" s="79">
        <v>38</v>
      </c>
      <c r="R8" s="79">
        <v>38</v>
      </c>
      <c r="S8" s="79">
        <v>50</v>
      </c>
      <c r="T8" s="79">
        <v>51</v>
      </c>
      <c r="U8" s="79">
        <v>77</v>
      </c>
      <c r="V8" s="79">
        <v>29</v>
      </c>
      <c r="W8" s="79">
        <v>27</v>
      </c>
      <c r="X8" s="79">
        <v>46</v>
      </c>
      <c r="Y8" s="79">
        <v>38</v>
      </c>
      <c r="Z8" s="79">
        <v>43</v>
      </c>
    </row>
    <row r="9" spans="1:26" ht="31.5" customHeight="1" x14ac:dyDescent="0.2">
      <c r="A9" s="8" t="s">
        <v>33</v>
      </c>
      <c r="B9" s="9" t="str">
        <f>ANUAL!B10</f>
        <v>Incremento  en atracción de personas interesadas en las Actividades ofrecidas por el Orquidario.</v>
      </c>
      <c r="C9" s="20" t="str">
        <f>ANUAL!C10</f>
        <v>Porcentaje de personas que acuden a los servicios ofrecidos por el Orquidario</v>
      </c>
      <c r="D9" s="11" t="str">
        <f>ANUAL!D10</f>
        <v xml:space="preserve">Mensual </v>
      </c>
      <c r="E9" s="11" t="str">
        <f>ANUAL!E10</f>
        <v>Personas</v>
      </c>
      <c r="F9" s="73" t="s">
        <v>32</v>
      </c>
      <c r="G9" s="74">
        <f t="shared" si="0"/>
        <v>18540</v>
      </c>
      <c r="H9" s="75">
        <f>ANUAL!AQ10</f>
        <v>500</v>
      </c>
      <c r="I9" s="75">
        <f>ANUAL!AR10</f>
        <v>537</v>
      </c>
      <c r="J9" s="74">
        <f>ANUAL!G10</f>
        <v>6936</v>
      </c>
      <c r="K9" s="74">
        <f>ANUAL!K10+ANUAL!N10+ANUAL!Q10+ANUAL!T10+ANUAL!W10+ANUAL!Z10+ANUAL!AC10+ANUAL!AF10+ANUAL!AI10+ANUAL!AL10+ANUAL!AO10+ANUAL!AR10</f>
        <v>7442</v>
      </c>
      <c r="L9" s="76">
        <f t="shared" si="1"/>
        <v>1.0729527104959631</v>
      </c>
      <c r="M9" s="74">
        <f t="shared" si="2"/>
        <v>-506</v>
      </c>
      <c r="N9" s="77">
        <f t="shared" si="3"/>
        <v>-7.2952710495963094E-2</v>
      </c>
      <c r="O9" s="78">
        <f>678+45</f>
        <v>723</v>
      </c>
      <c r="P9" s="79">
        <f>754+45</f>
        <v>799</v>
      </c>
      <c r="Q9" s="79">
        <f>1243+45</f>
        <v>1288</v>
      </c>
      <c r="R9" s="79">
        <f>1256+45</f>
        <v>1301</v>
      </c>
      <c r="S9" s="79">
        <f>4876+45</f>
        <v>4921</v>
      </c>
      <c r="T9" s="79">
        <f>728+45</f>
        <v>773</v>
      </c>
      <c r="U9" s="79">
        <f>1231+45</f>
        <v>1276</v>
      </c>
      <c r="V9" s="79">
        <f>929+45</f>
        <v>974</v>
      </c>
      <c r="W9" s="79">
        <f>553+45</f>
        <v>598</v>
      </c>
      <c r="X9" s="79">
        <f>5024+45</f>
        <v>5069</v>
      </c>
      <c r="Y9" s="79">
        <f>477+45</f>
        <v>522</v>
      </c>
      <c r="Z9" s="79">
        <f>251+45</f>
        <v>296</v>
      </c>
    </row>
    <row r="10" spans="1:26" ht="30.75" customHeight="1" x14ac:dyDescent="0.2">
      <c r="A10" s="8" t="s">
        <v>33</v>
      </c>
      <c r="B10" s="9" t="str">
        <f>ANUAL!B11</f>
        <v>Incremento  en atracción de personas interesadas en las Actividades ofrecidas por el Planetario.</v>
      </c>
      <c r="C10" s="20" t="str">
        <f>ANUAL!C11</f>
        <v>Porcentaje de personas que acuden a los servicios ofrecidos por el Planetario</v>
      </c>
      <c r="D10" s="11" t="str">
        <f>ANUAL!D11</f>
        <v xml:space="preserve">Mensual </v>
      </c>
      <c r="E10" s="11" t="str">
        <f>ANUAL!E11</f>
        <v>Personas</v>
      </c>
      <c r="F10" s="73" t="s">
        <v>39</v>
      </c>
      <c r="G10" s="74">
        <f t="shared" si="0"/>
        <v>55000</v>
      </c>
      <c r="H10" s="75">
        <f>ANUAL!AQ11</f>
        <v>2200</v>
      </c>
      <c r="I10" s="75">
        <f>ANUAL!AR11</f>
        <v>0</v>
      </c>
      <c r="J10" s="74">
        <f>ANUAL!G11</f>
        <v>29920</v>
      </c>
      <c r="K10" s="74">
        <f>ANUAL!K11+ANUAL!N11+ANUAL!Q11+ANUAL!T11+ANUAL!W11+ANUAL!Z11+ANUAL!AC11+ANUAL!AF11+ANUAL!AI11+ANUAL!AL11+ANUAL!AO11+ANUAL!AR11</f>
        <v>22393</v>
      </c>
      <c r="L10" s="76">
        <f t="shared" si="1"/>
        <v>0.74842914438502672</v>
      </c>
      <c r="M10" s="74">
        <f t="shared" si="2"/>
        <v>7527</v>
      </c>
      <c r="N10" s="77">
        <f t="shared" si="3"/>
        <v>0.25157085561497328</v>
      </c>
      <c r="O10" s="80">
        <v>5489</v>
      </c>
      <c r="P10" s="27">
        <v>3642</v>
      </c>
      <c r="Q10" s="27">
        <v>6028</v>
      </c>
      <c r="R10" s="27">
        <v>5094</v>
      </c>
      <c r="S10" s="27">
        <v>5946</v>
      </c>
      <c r="T10" s="27">
        <v>5653</v>
      </c>
      <c r="U10" s="27">
        <v>6079</v>
      </c>
      <c r="V10" s="27">
        <v>4685</v>
      </c>
      <c r="W10" s="27">
        <v>2587</v>
      </c>
      <c r="X10" s="27">
        <v>2688</v>
      </c>
      <c r="Y10" s="27">
        <v>3642</v>
      </c>
      <c r="Z10" s="27">
        <v>3467</v>
      </c>
    </row>
    <row r="11" spans="1:26" ht="40.5" x14ac:dyDescent="0.2">
      <c r="A11" s="8"/>
      <c r="B11" s="9" t="str">
        <f>ANUAL!B12</f>
        <v>Incorporación de tecnologias digitales en el domo del Planetario</v>
      </c>
      <c r="C11" s="20" t="str">
        <f>ANUAL!C12</f>
        <v>Inauguración de domo digital en el aniversario 50 del Planetario Lic, Felipe Rivera</v>
      </c>
      <c r="D11" s="11" t="str">
        <f>ANUAL!D12</f>
        <v>Anual</v>
      </c>
      <c r="E11" s="11" t="str">
        <f>ANUAL!E12</f>
        <v>Proyecto</v>
      </c>
      <c r="F11" s="73"/>
      <c r="G11" s="74"/>
      <c r="H11" s="75">
        <f>ANUAL!AQ12</f>
        <v>0</v>
      </c>
      <c r="I11" s="75">
        <f>ANUAL!AR13</f>
        <v>-9</v>
      </c>
      <c r="J11" s="74">
        <f>ANUAL!G13</f>
        <v>851</v>
      </c>
      <c r="K11" s="74">
        <f>ANUAL!K13+ANUAL!N13+ANUAL!Q13+ANUAL!T13+ANUAL!W13+ANUAL!Z13+ANUAL!AC13+ANUAL!AF13+ANUAL!AI13+ANUAL!AL13+ANUAL!AO13+ANUAL!AR13</f>
        <v>344</v>
      </c>
      <c r="L11" s="76">
        <f t="shared" si="1"/>
        <v>0.40423031727379555</v>
      </c>
      <c r="M11" s="74">
        <f t="shared" si="2"/>
        <v>507</v>
      </c>
      <c r="N11" s="77">
        <f t="shared" si="3"/>
        <v>0.59576968272620445</v>
      </c>
      <c r="O11" s="78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ht="28.5" customHeight="1" x14ac:dyDescent="0.2">
      <c r="A12" s="8" t="s">
        <v>33</v>
      </c>
      <c r="B12" s="9" t="str">
        <f>ANUAL!B13</f>
        <v>Incremento  en atracción de personas interesadas en las Actividades ofrecidas por el Departamento de Idiomas.</v>
      </c>
      <c r="C12" s="20" t="str">
        <f>ANUAL!C13</f>
        <v>Porcentaje de personas que acuden a los servicios ofrecidos por el Departamento de Idiomas</v>
      </c>
      <c r="D12" s="11" t="str">
        <f>ANUAL!D13</f>
        <v xml:space="preserve">Mensual </v>
      </c>
      <c r="E12" s="11" t="str">
        <f>ANUAL!E13</f>
        <v>Personas</v>
      </c>
      <c r="F12" s="73" t="s">
        <v>39</v>
      </c>
      <c r="G12" s="74">
        <f>SUM(O12:Z12)</f>
        <v>721</v>
      </c>
      <c r="H12" s="75">
        <f>ANUAL!AQ13</f>
        <v>0</v>
      </c>
      <c r="I12" s="75">
        <f>ANUAL!AR14</f>
        <v>1</v>
      </c>
      <c r="J12" s="74">
        <f>ANUAL!G14</f>
        <v>12</v>
      </c>
      <c r="K12" s="74">
        <f>ANUAL!K14+ANUAL!N14+ANUAL!Q14+ANUAL!T14+ANUAL!W14+ANUAL!Z14+ANUAL!AC14+ANUAL!AF14+ANUAL!AI14+ANUAL!AL14+ANUAL!AO14+ANUAL!AR14</f>
        <v>12</v>
      </c>
      <c r="L12" s="76">
        <f t="shared" si="1"/>
        <v>1</v>
      </c>
      <c r="M12" s="74">
        <f t="shared" si="2"/>
        <v>0</v>
      </c>
      <c r="N12" s="77">
        <f t="shared" si="3"/>
        <v>0</v>
      </c>
      <c r="O12" s="78">
        <v>360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361</v>
      </c>
      <c r="W12" s="79">
        <v>0</v>
      </c>
      <c r="X12" s="79">
        <v>0</v>
      </c>
      <c r="Y12" s="79">
        <v>0</v>
      </c>
      <c r="Z12" s="79">
        <v>0</v>
      </c>
    </row>
    <row r="13" spans="1:26" ht="27" x14ac:dyDescent="0.2">
      <c r="A13" s="40"/>
      <c r="B13" s="9" t="str">
        <f>ANUAL!B14</f>
        <v>Conservación y Mantenimiento del Centro de Convenciones de Morelia</v>
      </c>
      <c r="C13" s="20" t="str">
        <f>ANUAL!C14</f>
        <v>Mantenimientos realizados</v>
      </c>
      <c r="D13" s="11" t="str">
        <f>ANUAL!D14</f>
        <v xml:space="preserve">Mensual </v>
      </c>
      <c r="E13" s="11" t="str">
        <f>ANUAL!E14</f>
        <v>Mantenimiento</v>
      </c>
      <c r="F13" s="83"/>
      <c r="G13" s="85"/>
      <c r="H13" s="75">
        <f>ANUAL!AQ14</f>
        <v>1</v>
      </c>
      <c r="I13" s="75">
        <f>ANUAL!AR15</f>
        <v>1</v>
      </c>
      <c r="J13" s="74">
        <f>ANUAL!G15</f>
        <v>4</v>
      </c>
      <c r="K13" s="74">
        <f>ANUAL!K15+ANUAL!N15+ANUAL!Q15+ANUAL!T15+ANUAL!W15+ANUAL!Z15+ANUAL!AC15+ANUAL!AF15+ANUAL!AI15+ANUAL!AL15+ANUAL!AO15+ANUAL!AR15</f>
        <v>9</v>
      </c>
      <c r="L13" s="84">
        <f t="shared" si="1"/>
        <v>2.25</v>
      </c>
      <c r="M13" s="85">
        <f t="shared" si="2"/>
        <v>-5</v>
      </c>
      <c r="N13" s="86">
        <f t="shared" si="3"/>
        <v>-1.25</v>
      </c>
      <c r="O13" s="87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ht="40.5" x14ac:dyDescent="0.2">
      <c r="A14" s="40"/>
      <c r="B14" s="9" t="str">
        <f>ANUAL!B15</f>
        <v>PICNIC´S</v>
      </c>
      <c r="C14" s="20" t="str">
        <f>ANUAL!C15</f>
        <v>Porcentaje del avance de picnic´s realizados respecto a los proyectados en el ejercicio</v>
      </c>
      <c r="D14" s="11" t="str">
        <f>ANUAL!D15</f>
        <v>Anual</v>
      </c>
      <c r="E14" s="11" t="str">
        <f>ANUAL!E15</f>
        <v>Evento</v>
      </c>
      <c r="F14" s="83"/>
      <c r="G14" s="85"/>
      <c r="H14" s="75">
        <f>ANUAL!AQ15</f>
        <v>0</v>
      </c>
      <c r="I14" s="75">
        <f>ANUAL!AR16</f>
        <v>1</v>
      </c>
      <c r="J14" s="74">
        <f>ANUAL!G16</f>
        <v>12</v>
      </c>
      <c r="K14" s="74">
        <f>ANUAL!K16+ANUAL!N16+ANUAL!Q16+ANUAL!T16+ANUAL!W16+ANUAL!Z16+ANUAL!AC16+ANUAL!AF16+ANUAL!AI16+ANUAL!AL16+ANUAL!AO16+ANUAL!AR16</f>
        <v>12</v>
      </c>
      <c r="L14" s="84">
        <f t="shared" si="1"/>
        <v>1</v>
      </c>
      <c r="M14" s="85">
        <f t="shared" si="2"/>
        <v>0</v>
      </c>
      <c r="N14" s="86">
        <f t="shared" si="3"/>
        <v>0</v>
      </c>
      <c r="O14" s="87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spans="1:26" ht="27" x14ac:dyDescent="0.2">
      <c r="A15" s="40"/>
      <c r="B15" s="9" t="str">
        <f>ANUAL!B16</f>
        <v xml:space="preserve">Administración de Recursos </v>
      </c>
      <c r="C15" s="20" t="str">
        <f>ANUAL!C16</f>
        <v>Elaboración de Declaraciones de Impuestos</v>
      </c>
      <c r="D15" s="11" t="str">
        <f>ANUAL!D16</f>
        <v xml:space="preserve">Mensual </v>
      </c>
      <c r="E15" s="11" t="str">
        <f>ANUAL!E16</f>
        <v>Declaración</v>
      </c>
      <c r="F15" s="83"/>
      <c r="G15" s="85"/>
      <c r="H15" s="75">
        <f>ANUAL!AQ16</f>
        <v>1</v>
      </c>
      <c r="I15" s="75">
        <f>ANUAL!AR17</f>
        <v>1</v>
      </c>
      <c r="J15" s="74">
        <f>ANUAL!G17</f>
        <v>12</v>
      </c>
      <c r="K15" s="74">
        <f>ANUAL!K17+ANUAL!N17+ANUAL!Q17+ANUAL!T17+ANUAL!W17+ANUAL!Z17+ANUAL!AC17+ANUAL!AF17+ANUAL!AI17+ANUAL!AL17+ANUAL!AO17+ANUAL!AR17</f>
        <v>12</v>
      </c>
      <c r="L15" s="84">
        <f t="shared" si="1"/>
        <v>1</v>
      </c>
      <c r="M15" s="85">
        <f t="shared" si="2"/>
        <v>0</v>
      </c>
      <c r="N15" s="86">
        <f t="shared" si="3"/>
        <v>0</v>
      </c>
      <c r="O15" s="87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ht="16.5" x14ac:dyDescent="0.2">
      <c r="A16" s="40"/>
      <c r="B16" s="9">
        <f>ANUAL!B17</f>
        <v>0</v>
      </c>
      <c r="C16" s="20" t="str">
        <f>ANUAL!C17</f>
        <v>Elaboración de Estados Financieros</v>
      </c>
      <c r="D16" s="11" t="str">
        <f>ANUAL!D17</f>
        <v xml:space="preserve">Mensual </v>
      </c>
      <c r="E16" s="11" t="str">
        <f>ANUAL!E17</f>
        <v>Informe</v>
      </c>
      <c r="F16" s="83"/>
      <c r="G16" s="85"/>
      <c r="H16" s="75">
        <f>ANUAL!AQ17</f>
        <v>1</v>
      </c>
      <c r="I16" s="75">
        <f>ANUAL!AR18</f>
        <v>3</v>
      </c>
      <c r="J16" s="74">
        <f>ANUAL!G18</f>
        <v>25</v>
      </c>
      <c r="K16" s="74">
        <f>ANUAL!K18+ANUAL!N18+ANUAL!Q18+ANUAL!T18+ANUAL!W18+ANUAL!Z18+ANUAL!AC18+ANUAL!AF18+ANUAL!AI18+ANUAL!AL18+ANUAL!AO18+ANUAL!AR18</f>
        <v>25</v>
      </c>
      <c r="L16" s="84">
        <f t="shared" si="1"/>
        <v>1</v>
      </c>
      <c r="M16" s="85">
        <f t="shared" si="2"/>
        <v>0</v>
      </c>
      <c r="N16" s="86">
        <f t="shared" si="3"/>
        <v>0</v>
      </c>
      <c r="O16" s="87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ht="27" x14ac:dyDescent="0.2">
      <c r="A17" s="40"/>
      <c r="B17" s="9">
        <f>ANUAL!B18</f>
        <v>0</v>
      </c>
      <c r="C17" s="20" t="str">
        <f>ANUAL!C18</f>
        <v>Elaboración de Nóminas y timbrado ante SHCP</v>
      </c>
      <c r="D17" s="11" t="str">
        <f>ANUAL!D18</f>
        <v xml:space="preserve">Mensual </v>
      </c>
      <c r="E17" s="11" t="str">
        <f>ANUAL!E18</f>
        <v>Nómina</v>
      </c>
      <c r="F17" s="89"/>
      <c r="G17" s="91"/>
      <c r="H17" s="75">
        <f>ANUAL!AQ18</f>
        <v>3</v>
      </c>
      <c r="I17" s="104">
        <f>ANUAL!AR19</f>
        <v>1</v>
      </c>
      <c r="J17" s="105">
        <f>ANUAL!G19</f>
        <v>12</v>
      </c>
      <c r="K17" s="105">
        <f>ANUAL!K19+ANUAL!N19+ANUAL!Q19+ANUAL!T19+ANUAL!W19+ANUAL!Z19+ANUAL!AC19+ANUAL!AF19+ANUAL!AI19+ANUAL!AL19+ANUAL!AO19+ANUAL!AR19</f>
        <v>12</v>
      </c>
      <c r="L17" s="90">
        <f t="shared" si="1"/>
        <v>1</v>
      </c>
      <c r="M17" s="91">
        <f t="shared" si="2"/>
        <v>0</v>
      </c>
      <c r="N17" s="92">
        <f t="shared" si="3"/>
        <v>0</v>
      </c>
      <c r="O17" s="87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ht="27.75" x14ac:dyDescent="0.3">
      <c r="A18" s="48"/>
      <c r="B18" s="93"/>
      <c r="C18" s="114" t="s">
        <v>59</v>
      </c>
      <c r="D18" s="115" t="s">
        <v>30</v>
      </c>
      <c r="E18" s="115" t="s">
        <v>60</v>
      </c>
      <c r="F18" s="73" t="s">
        <v>32</v>
      </c>
      <c r="G18" s="74">
        <f>ANUAL!G19</f>
        <v>12</v>
      </c>
      <c r="H18" s="75">
        <f>ANUAL!Y19</f>
        <v>1</v>
      </c>
      <c r="I18" s="75">
        <f>ANUAL!Z19</f>
        <v>1</v>
      </c>
      <c r="J18" s="74">
        <f>ANUAL!G19</f>
        <v>12</v>
      </c>
      <c r="K18" s="74">
        <f>ANUAL!K19+ANUAL!N19+ANUAL!Q19+ANUAL!T19+ANUAL!W19+ANUAL!Z19</f>
        <v>6</v>
      </c>
      <c r="L18" s="90">
        <f t="shared" si="1"/>
        <v>0.5</v>
      </c>
      <c r="M18" s="74">
        <f t="shared" si="2"/>
        <v>6</v>
      </c>
      <c r="N18" s="92">
        <f t="shared" si="3"/>
        <v>0.5</v>
      </c>
      <c r="O18" s="98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ht="16.5" x14ac:dyDescent="0.3">
      <c r="A19" s="48"/>
      <c r="B19" s="93"/>
      <c r="C19" s="93"/>
      <c r="D19" s="93"/>
      <c r="E19" s="93"/>
      <c r="F19" s="93"/>
      <c r="G19" s="106">
        <f>SUM(G8:G12)</f>
        <v>74721</v>
      </c>
      <c r="H19" s="118">
        <f t="shared" ref="H19:K19" si="4">SUM(H8:H17)</f>
        <v>2756</v>
      </c>
      <c r="I19" s="119">
        <f t="shared" si="4"/>
        <v>584</v>
      </c>
      <c r="J19" s="119">
        <f t="shared" si="4"/>
        <v>38301</v>
      </c>
      <c r="K19" s="119">
        <f t="shared" si="4"/>
        <v>30765</v>
      </c>
      <c r="L19" s="120">
        <f t="shared" si="1"/>
        <v>0.80324273517662725</v>
      </c>
      <c r="M19" s="119">
        <f>SUM(M8:M17)</f>
        <v>7536</v>
      </c>
      <c r="N19" s="121">
        <f t="shared" si="3"/>
        <v>0.19675726482337275</v>
      </c>
      <c r="O19" s="98">
        <f t="shared" ref="O19:Z19" si="5">SUM(O8:O12)</f>
        <v>6581</v>
      </c>
      <c r="P19" s="99">
        <f t="shared" si="5"/>
        <v>4455</v>
      </c>
      <c r="Q19" s="99">
        <f t="shared" si="5"/>
        <v>7354</v>
      </c>
      <c r="R19" s="99">
        <f t="shared" si="5"/>
        <v>6433</v>
      </c>
      <c r="S19" s="99">
        <f t="shared" si="5"/>
        <v>10917</v>
      </c>
      <c r="T19" s="99">
        <f t="shared" si="5"/>
        <v>6477</v>
      </c>
      <c r="U19" s="99">
        <f t="shared" si="5"/>
        <v>7432</v>
      </c>
      <c r="V19" s="99">
        <f t="shared" si="5"/>
        <v>6049</v>
      </c>
      <c r="W19" s="99">
        <f t="shared" si="5"/>
        <v>3212</v>
      </c>
      <c r="X19" s="99">
        <f t="shared" si="5"/>
        <v>7803</v>
      </c>
      <c r="Y19" s="99">
        <f t="shared" si="5"/>
        <v>4202</v>
      </c>
      <c r="Z19" s="99">
        <f t="shared" si="5"/>
        <v>3806</v>
      </c>
    </row>
    <row r="20" spans="1:26" ht="17.25" customHeight="1" x14ac:dyDescent="0.2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ht="20.25" customHeight="1" x14ac:dyDescent="0.3">
      <c r="A21" s="164" t="s">
        <v>62</v>
      </c>
      <c r="B21" s="129"/>
      <c r="C21" s="129"/>
      <c r="D21" s="93"/>
      <c r="E21" s="162" t="s">
        <v>63</v>
      </c>
      <c r="F21" s="129"/>
      <c r="G21" s="129"/>
      <c r="H21" s="129"/>
      <c r="I21" s="129"/>
      <c r="J21" s="129"/>
      <c r="K21" s="129"/>
      <c r="L21" s="129"/>
      <c r="M21" s="129"/>
      <c r="N21" s="129"/>
      <c r="O21" s="57"/>
      <c r="P21" s="57"/>
      <c r="Q21" s="57"/>
      <c r="R21" s="128" t="s">
        <v>63</v>
      </c>
      <c r="S21" s="129"/>
      <c r="T21" s="129"/>
      <c r="U21" s="129"/>
      <c r="V21" s="129"/>
      <c r="W21" s="129"/>
      <c r="X21" s="129"/>
      <c r="Y21" s="129"/>
      <c r="Z21" s="129"/>
    </row>
    <row r="22" spans="1:26" ht="20.25" customHeight="1" x14ac:dyDescent="0.3">
      <c r="A22" s="100"/>
      <c r="B22" s="101"/>
      <c r="C22" s="101"/>
      <c r="D22" s="93"/>
      <c r="E22" s="102"/>
      <c r="F22" s="102"/>
      <c r="G22" s="102"/>
      <c r="H22" s="102"/>
      <c r="I22" s="103"/>
      <c r="J22" s="102"/>
      <c r="K22" s="102"/>
      <c r="L22" s="102"/>
      <c r="M22" s="102"/>
      <c r="N22" s="57"/>
      <c r="O22" s="57"/>
      <c r="P22" s="57"/>
      <c r="Q22" s="57"/>
      <c r="R22" s="61"/>
      <c r="S22" s="61"/>
      <c r="T22" s="61"/>
      <c r="U22" s="61"/>
      <c r="V22" s="62"/>
      <c r="W22" s="61"/>
      <c r="X22" s="61"/>
      <c r="Y22" s="61"/>
      <c r="Z22" s="61"/>
    </row>
    <row r="23" spans="1:26" ht="12.75" customHeight="1" x14ac:dyDescent="0.3">
      <c r="A23" s="165" t="s">
        <v>64</v>
      </c>
      <c r="B23" s="129"/>
      <c r="C23" s="129"/>
      <c r="D23" s="93"/>
      <c r="E23" s="165" t="s">
        <v>65</v>
      </c>
      <c r="F23" s="129"/>
      <c r="G23" s="129"/>
      <c r="H23" s="129"/>
      <c r="I23" s="129"/>
      <c r="J23" s="129"/>
      <c r="K23" s="129"/>
      <c r="L23" s="129"/>
      <c r="M23" s="129"/>
      <c r="N23" s="129"/>
      <c r="O23" s="57"/>
      <c r="P23" s="57"/>
      <c r="Q23" s="57"/>
      <c r="R23" s="149" t="s">
        <v>65</v>
      </c>
      <c r="S23" s="129"/>
      <c r="T23" s="129"/>
      <c r="U23" s="129"/>
      <c r="V23" s="129"/>
      <c r="W23" s="129"/>
      <c r="X23" s="129"/>
      <c r="Y23" s="129"/>
      <c r="Z23" s="129"/>
    </row>
    <row r="24" spans="1:26" ht="12.75" customHeight="1" x14ac:dyDescent="0.3">
      <c r="A24" s="162" t="str">
        <f>ANUAL!A25</f>
        <v>C.P. ANA ISABEL HINOJOSA FLORES</v>
      </c>
      <c r="B24" s="129"/>
      <c r="C24" s="129"/>
      <c r="D24" s="93"/>
      <c r="E24" s="162" t="str">
        <f>ANUAL!S25</f>
        <v>DRA. LILIANA GIL GARCÍA</v>
      </c>
      <c r="F24" s="129"/>
      <c r="G24" s="129"/>
      <c r="H24" s="129"/>
      <c r="I24" s="129"/>
      <c r="J24" s="129"/>
      <c r="K24" s="129"/>
      <c r="L24" s="129"/>
      <c r="M24" s="129"/>
      <c r="N24" s="129"/>
      <c r="O24" s="57"/>
      <c r="P24" s="57"/>
      <c r="Q24" s="57"/>
      <c r="R24" s="128" t="s">
        <v>101</v>
      </c>
      <c r="S24" s="129"/>
      <c r="T24" s="129"/>
      <c r="U24" s="129"/>
      <c r="V24" s="129"/>
      <c r="W24" s="129"/>
      <c r="X24" s="129"/>
      <c r="Y24" s="129"/>
      <c r="Z24" s="129"/>
    </row>
    <row r="25" spans="1:26" ht="17.25" customHeight="1" x14ac:dyDescent="0.3">
      <c r="A25" s="162" t="s">
        <v>68</v>
      </c>
      <c r="B25" s="129"/>
      <c r="C25" s="129"/>
      <c r="D25" s="93"/>
      <c r="E25" s="162" t="str">
        <f>ANUAL!S26</f>
        <v>DIRECTORA GENERAL</v>
      </c>
      <c r="F25" s="129"/>
      <c r="G25" s="129"/>
      <c r="H25" s="129"/>
      <c r="I25" s="129"/>
      <c r="J25" s="129"/>
      <c r="K25" s="129"/>
      <c r="L25" s="129"/>
      <c r="M25" s="129"/>
      <c r="N25" s="129"/>
      <c r="O25" s="57"/>
      <c r="P25" s="57"/>
      <c r="Q25" s="57"/>
      <c r="R25" s="128" t="s">
        <v>102</v>
      </c>
      <c r="S25" s="129"/>
      <c r="T25" s="129"/>
      <c r="U25" s="129"/>
      <c r="V25" s="129"/>
      <c r="W25" s="129"/>
      <c r="X25" s="129"/>
      <c r="Y25" s="129"/>
      <c r="Z25" s="129"/>
    </row>
    <row r="26" spans="1:26" ht="17.2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17.25" customHeight="1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ht="17.25" customHeight="1" x14ac:dyDescent="0.2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17.25" customHeight="1" x14ac:dyDescent="0.2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ht="35.25" customHeight="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ht="35.25" customHeight="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35.25" customHeight="1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ht="35.25" customHeight="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35.25" customHeight="1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35.25" customHeight="1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ht="35.2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ht="35.25" customHeight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 ht="35.25" customHeigh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ht="35.25" customHeigh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35.25" customHeigh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spans="1:26" ht="35.25" customHeight="1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ht="35.25" customHeight="1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6">
    <mergeCell ref="A21:C21"/>
    <mergeCell ref="E21:N21"/>
    <mergeCell ref="R21:Z21"/>
    <mergeCell ref="E23:N23"/>
    <mergeCell ref="R23:Z23"/>
    <mergeCell ref="A23:C23"/>
    <mergeCell ref="A24:C24"/>
    <mergeCell ref="E24:N24"/>
    <mergeCell ref="R24:Z24"/>
    <mergeCell ref="A25:C25"/>
    <mergeCell ref="E25:N25"/>
    <mergeCell ref="R25:Z25"/>
    <mergeCell ref="G6:G7"/>
    <mergeCell ref="H6:I6"/>
    <mergeCell ref="J6:K6"/>
    <mergeCell ref="M6:M7"/>
    <mergeCell ref="A2:Z2"/>
    <mergeCell ref="A3:Z3"/>
    <mergeCell ref="A4:Z4"/>
    <mergeCell ref="A6:A7"/>
    <mergeCell ref="B6:B7"/>
    <mergeCell ref="C6:C7"/>
    <mergeCell ref="D6:D7"/>
    <mergeCell ref="O6:Z6"/>
    <mergeCell ref="E6:E7"/>
    <mergeCell ref="F6:F7"/>
  </mergeCells>
  <printOptions horizontalCentered="1"/>
  <pageMargins left="0.51181102362204722" right="0.31496062992125984" top="0.55118110236220474" bottom="0.35433070866141736" header="0" footer="0"/>
  <pageSetup scale="8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B1" workbookViewId="0"/>
  </sheetViews>
  <sheetFormatPr baseColWidth="10" defaultColWidth="14.42578125" defaultRowHeight="15" customHeight="1" x14ac:dyDescent="0.2"/>
  <cols>
    <col min="1" max="1" width="8.85546875" hidden="1" customWidth="1"/>
    <col min="2" max="2" width="39.140625" customWidth="1"/>
    <col min="3" max="3" width="25.85546875" customWidth="1"/>
    <col min="4" max="4" width="12.7109375" customWidth="1"/>
    <col min="5" max="5" width="12.42578125" customWidth="1"/>
    <col min="6" max="6" width="8.7109375" hidden="1" customWidth="1"/>
    <col min="7" max="7" width="10" customWidth="1"/>
    <col min="8" max="8" width="6.5703125" customWidth="1"/>
    <col min="9" max="9" width="5.7109375" customWidth="1"/>
    <col min="10" max="10" width="6.42578125" customWidth="1"/>
    <col min="11" max="11" width="7.7109375" customWidth="1"/>
    <col min="12" max="12" width="8" customWidth="1"/>
    <col min="13" max="13" width="11.7109375" customWidth="1"/>
    <col min="14" max="14" width="8.85546875" customWidth="1"/>
    <col min="15" max="18" width="4.28515625" hidden="1" customWidth="1"/>
    <col min="19" max="19" width="5" hidden="1" customWidth="1"/>
    <col min="20" max="26" width="4.28515625" hidden="1" customWidth="1"/>
  </cols>
  <sheetData>
    <row r="1" spans="1:26" ht="12.75" customHeight="1" x14ac:dyDescent="0.2"/>
    <row r="2" spans="1:26" ht="20.25" customHeight="1" x14ac:dyDescent="0.2">
      <c r="A2" s="157" t="s">
        <v>81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6"/>
    </row>
    <row r="3" spans="1:26" ht="18" x14ac:dyDescent="0.2">
      <c r="A3" s="157" t="s">
        <v>82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6"/>
    </row>
    <row r="4" spans="1:26" ht="18" x14ac:dyDescent="0.2">
      <c r="A4" s="157" t="s">
        <v>83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6"/>
    </row>
    <row r="5" spans="1:26" ht="9" customHeight="1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18" customHeight="1" x14ac:dyDescent="0.2">
      <c r="A6" s="138" t="s">
        <v>3</v>
      </c>
      <c r="B6" s="158" t="s">
        <v>4</v>
      </c>
      <c r="C6" s="156" t="s">
        <v>5</v>
      </c>
      <c r="D6" s="156" t="s">
        <v>6</v>
      </c>
      <c r="E6" s="156" t="s">
        <v>7</v>
      </c>
      <c r="F6" s="156" t="s">
        <v>8</v>
      </c>
      <c r="G6" s="156" t="s">
        <v>9</v>
      </c>
      <c r="H6" s="154" t="s">
        <v>11</v>
      </c>
      <c r="I6" s="155"/>
      <c r="J6" s="154" t="s">
        <v>9</v>
      </c>
      <c r="K6" s="155"/>
      <c r="L6" s="68" t="s">
        <v>24</v>
      </c>
      <c r="M6" s="156" t="s">
        <v>84</v>
      </c>
      <c r="N6" s="69" t="s">
        <v>85</v>
      </c>
      <c r="O6" s="159" t="s">
        <v>86</v>
      </c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1"/>
    </row>
    <row r="7" spans="1:26" ht="27.75" customHeight="1" x14ac:dyDescent="0.2">
      <c r="A7" s="140"/>
      <c r="B7" s="143"/>
      <c r="C7" s="125"/>
      <c r="D7" s="125"/>
      <c r="E7" s="125"/>
      <c r="F7" s="125"/>
      <c r="G7" s="125"/>
      <c r="H7" s="70" t="s">
        <v>23</v>
      </c>
      <c r="I7" s="70" t="s">
        <v>24</v>
      </c>
      <c r="J7" s="70" t="s">
        <v>23</v>
      </c>
      <c r="K7" s="70" t="s">
        <v>24</v>
      </c>
      <c r="L7" s="70" t="s">
        <v>87</v>
      </c>
      <c r="M7" s="125"/>
      <c r="N7" s="71" t="s">
        <v>87</v>
      </c>
      <c r="O7" s="72" t="s">
        <v>88</v>
      </c>
      <c r="P7" s="5" t="s">
        <v>89</v>
      </c>
      <c r="Q7" s="5" t="s">
        <v>90</v>
      </c>
      <c r="R7" s="5" t="s">
        <v>91</v>
      </c>
      <c r="S7" s="5" t="s">
        <v>92</v>
      </c>
      <c r="T7" s="5" t="s">
        <v>93</v>
      </c>
      <c r="U7" s="5" t="s">
        <v>94</v>
      </c>
      <c r="V7" s="5" t="s">
        <v>95</v>
      </c>
      <c r="W7" s="5" t="s">
        <v>96</v>
      </c>
      <c r="X7" s="5" t="s">
        <v>97</v>
      </c>
      <c r="Y7" s="5" t="s">
        <v>98</v>
      </c>
      <c r="Z7" s="5" t="s">
        <v>99</v>
      </c>
    </row>
    <row r="8" spans="1:26" ht="36" customHeight="1" x14ac:dyDescent="0.2">
      <c r="A8" s="8" t="s">
        <v>27</v>
      </c>
      <c r="B8" s="9" t="str">
        <f>ANUAL!B9</f>
        <v>Prestación de servicios integrales para la realización de Eventos, Congresos y Exposiciones</v>
      </c>
      <c r="C8" s="20" t="str">
        <f>ANUAL!C9</f>
        <v>Porcentaje del avance de eventos realizados respecto los proyectados en el ejercicio</v>
      </c>
      <c r="D8" s="11" t="str">
        <f>ANUAL!D9</f>
        <v xml:space="preserve">Mensual </v>
      </c>
      <c r="E8" s="11" t="str">
        <f>ANUAL!E9</f>
        <v xml:space="preserve">Eventos </v>
      </c>
      <c r="F8" s="73" t="s">
        <v>32</v>
      </c>
      <c r="G8" s="74">
        <f>ANUAL!G9</f>
        <v>517</v>
      </c>
      <c r="H8" s="75">
        <f>ANUAL!J9</f>
        <v>25</v>
      </c>
      <c r="I8" s="75">
        <f>ANUAL!K9</f>
        <v>22</v>
      </c>
      <c r="J8" s="74">
        <f>ANUAL!G9</f>
        <v>517</v>
      </c>
      <c r="K8" s="75">
        <f>ANUAL!H9</f>
        <v>504</v>
      </c>
      <c r="L8" s="76">
        <f t="shared" ref="L8:L18" si="0">+K8/J8</f>
        <v>0.97485493230174081</v>
      </c>
      <c r="M8" s="74">
        <f t="shared" ref="M8:M17" si="1">+J8-K8</f>
        <v>13</v>
      </c>
      <c r="N8" s="77">
        <f t="shared" ref="N8:N18" si="2">+M8/J8</f>
        <v>2.5145067698259187E-2</v>
      </c>
      <c r="O8" s="78">
        <v>9</v>
      </c>
      <c r="P8" s="79">
        <v>14</v>
      </c>
      <c r="Q8" s="79">
        <v>38</v>
      </c>
      <c r="R8" s="79">
        <v>38</v>
      </c>
      <c r="S8" s="79">
        <v>50</v>
      </c>
      <c r="T8" s="79">
        <v>51</v>
      </c>
      <c r="U8" s="79">
        <v>77</v>
      </c>
      <c r="V8" s="79">
        <v>29</v>
      </c>
      <c r="W8" s="79">
        <v>27</v>
      </c>
      <c r="X8" s="79">
        <v>46</v>
      </c>
      <c r="Y8" s="79">
        <v>38</v>
      </c>
      <c r="Z8" s="79">
        <v>43</v>
      </c>
    </row>
    <row r="9" spans="1:26" ht="32.25" customHeight="1" x14ac:dyDescent="0.2">
      <c r="A9" s="8" t="s">
        <v>33</v>
      </c>
      <c r="B9" s="9" t="str">
        <f>ANUAL!B10</f>
        <v>Incremento  en atracción de personas interesadas en las Actividades ofrecidas por el Orquidario.</v>
      </c>
      <c r="C9" s="20" t="str">
        <f>ANUAL!C10</f>
        <v>Porcentaje de personas que acuden a los servicios ofrecidos por el Orquidario</v>
      </c>
      <c r="D9" s="11" t="str">
        <f>ANUAL!D10</f>
        <v xml:space="preserve">Mensual </v>
      </c>
      <c r="E9" s="11" t="str">
        <f>ANUAL!E10</f>
        <v>Personas</v>
      </c>
      <c r="F9" s="73" t="s">
        <v>32</v>
      </c>
      <c r="G9" s="74">
        <f>ANUAL!G10</f>
        <v>6936</v>
      </c>
      <c r="H9" s="75">
        <f>ANUAL!J10</f>
        <v>711</v>
      </c>
      <c r="I9" s="75">
        <f>ANUAL!K10</f>
        <v>586</v>
      </c>
      <c r="J9" s="74">
        <f>ANUAL!G10</f>
        <v>6936</v>
      </c>
      <c r="K9" s="75">
        <f>ANUAL!H10</f>
        <v>7442</v>
      </c>
      <c r="L9" s="76">
        <f t="shared" si="0"/>
        <v>1.0729527104959631</v>
      </c>
      <c r="M9" s="74">
        <f t="shared" si="1"/>
        <v>-506</v>
      </c>
      <c r="N9" s="77">
        <f t="shared" si="2"/>
        <v>-7.2952710495963094E-2</v>
      </c>
      <c r="O9" s="78">
        <f>678+45</f>
        <v>723</v>
      </c>
      <c r="P9" s="79">
        <f>754+45</f>
        <v>799</v>
      </c>
      <c r="Q9" s="79">
        <f>1243+45</f>
        <v>1288</v>
      </c>
      <c r="R9" s="79">
        <f>1256+45</f>
        <v>1301</v>
      </c>
      <c r="S9" s="79">
        <f>4876+45</f>
        <v>4921</v>
      </c>
      <c r="T9" s="79">
        <f>728+45</f>
        <v>773</v>
      </c>
      <c r="U9" s="79">
        <f>1231+45</f>
        <v>1276</v>
      </c>
      <c r="V9" s="79">
        <f>929+45</f>
        <v>974</v>
      </c>
      <c r="W9" s="79">
        <f>553+45</f>
        <v>598</v>
      </c>
      <c r="X9" s="79">
        <f>5024+45</f>
        <v>5069</v>
      </c>
      <c r="Y9" s="79">
        <f>477+45</f>
        <v>522</v>
      </c>
      <c r="Z9" s="79">
        <f>251+45</f>
        <v>296</v>
      </c>
    </row>
    <row r="10" spans="1:26" ht="33" customHeight="1" x14ac:dyDescent="0.2">
      <c r="A10" s="8" t="s">
        <v>33</v>
      </c>
      <c r="B10" s="9" t="str">
        <f>ANUAL!B11</f>
        <v>Incremento  en atracción de personas interesadas en las Actividades ofrecidas por el Planetario.</v>
      </c>
      <c r="C10" s="20" t="str">
        <f>ANUAL!C11</f>
        <v>Porcentaje de personas que acuden a los servicios ofrecidos por el Planetario</v>
      </c>
      <c r="D10" s="11" t="str">
        <f>ANUAL!D11</f>
        <v xml:space="preserve">Mensual </v>
      </c>
      <c r="E10" s="11" t="str">
        <f>ANUAL!E11</f>
        <v>Personas</v>
      </c>
      <c r="F10" s="73" t="s">
        <v>39</v>
      </c>
      <c r="G10" s="74">
        <f>ANUAL!G11</f>
        <v>29920</v>
      </c>
      <c r="H10" s="75">
        <f>ANUAL!J11</f>
        <v>900</v>
      </c>
      <c r="I10" s="75">
        <f>ANUAL!K11</f>
        <v>2746</v>
      </c>
      <c r="J10" s="74">
        <f>ANUAL!G11</f>
        <v>29920</v>
      </c>
      <c r="K10" s="75">
        <f>ANUAL!H11</f>
        <v>22393</v>
      </c>
      <c r="L10" s="76">
        <f t="shared" si="0"/>
        <v>0.74842914438502672</v>
      </c>
      <c r="M10" s="74">
        <f t="shared" si="1"/>
        <v>7527</v>
      </c>
      <c r="N10" s="77">
        <f t="shared" si="2"/>
        <v>0.25157085561497328</v>
      </c>
      <c r="O10" s="80">
        <v>5489</v>
      </c>
      <c r="P10" s="27">
        <v>3642</v>
      </c>
      <c r="Q10" s="27">
        <v>6028</v>
      </c>
      <c r="R10" s="27">
        <v>5094</v>
      </c>
      <c r="S10" s="27">
        <v>5946</v>
      </c>
      <c r="T10" s="27">
        <v>5653</v>
      </c>
      <c r="U10" s="27">
        <v>6079</v>
      </c>
      <c r="V10" s="27">
        <v>4685</v>
      </c>
      <c r="W10" s="27">
        <v>2587</v>
      </c>
      <c r="X10" s="27">
        <v>2688</v>
      </c>
      <c r="Y10" s="27">
        <v>3642</v>
      </c>
      <c r="Z10" s="27">
        <v>3467</v>
      </c>
    </row>
    <row r="11" spans="1:26" ht="44.25" customHeight="1" x14ac:dyDescent="0.25">
      <c r="A11" s="8"/>
      <c r="B11" s="9" t="str">
        <f>ANUAL!B12</f>
        <v>Incorporación de tecnologias digitales en el domo del Planetario</v>
      </c>
      <c r="C11" s="20" t="str">
        <f>ANUAL!C12</f>
        <v>Inauguración de domo digital en el aniversario 50 del Planetario Lic, Felipe Rivera</v>
      </c>
      <c r="D11" s="11" t="str">
        <f>ANUAL!D12</f>
        <v>Anual</v>
      </c>
      <c r="E11" s="11" t="str">
        <f>ANUAL!E12</f>
        <v>Proyecto</v>
      </c>
      <c r="F11" s="81" t="s">
        <v>32</v>
      </c>
      <c r="G11" s="74">
        <f>ANUAL!G12</f>
        <v>1</v>
      </c>
      <c r="H11" s="75">
        <f>ANUAL!J12</f>
        <v>0</v>
      </c>
      <c r="I11" s="75">
        <f>ANUAL!K12</f>
        <v>0</v>
      </c>
      <c r="J11" s="74">
        <f>ANUAL!G12</f>
        <v>1</v>
      </c>
      <c r="K11" s="75">
        <f>ANUAL!H12</f>
        <v>1</v>
      </c>
      <c r="L11" s="76">
        <f t="shared" si="0"/>
        <v>1</v>
      </c>
      <c r="M11" s="74">
        <f t="shared" si="1"/>
        <v>0</v>
      </c>
      <c r="N11" s="77">
        <f t="shared" si="2"/>
        <v>0</v>
      </c>
      <c r="O11" s="78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ht="31.5" customHeight="1" x14ac:dyDescent="0.25">
      <c r="A12" s="8"/>
      <c r="B12" s="9" t="str">
        <f>ANUAL!B13</f>
        <v>Incremento  en atracción de personas interesadas en las Actividades ofrecidas por el Departamento de Idiomas.</v>
      </c>
      <c r="C12" s="20" t="str">
        <f>ANUAL!C13</f>
        <v>Porcentaje de personas que acuden a los servicios ofrecidos por el Departamento de Idiomas</v>
      </c>
      <c r="D12" s="11" t="str">
        <f>ANUAL!D13</f>
        <v xml:space="preserve">Mensual </v>
      </c>
      <c r="E12" s="11" t="str">
        <f>ANUAL!E13</f>
        <v>Personas</v>
      </c>
      <c r="F12" s="82" t="s">
        <v>32</v>
      </c>
      <c r="G12" s="74">
        <f>ANUAL!G13</f>
        <v>851</v>
      </c>
      <c r="H12" s="75">
        <f>ANUAL!J13</f>
        <v>320</v>
      </c>
      <c r="I12" s="75">
        <f>ANUAL!K13</f>
        <v>352</v>
      </c>
      <c r="J12" s="74">
        <f>ANUAL!G13</f>
        <v>851</v>
      </c>
      <c r="K12" s="75">
        <f>ANUAL!H13</f>
        <v>344</v>
      </c>
      <c r="L12" s="76">
        <f t="shared" si="0"/>
        <v>0.40423031727379555</v>
      </c>
      <c r="M12" s="74">
        <f t="shared" si="1"/>
        <v>507</v>
      </c>
      <c r="N12" s="77">
        <f t="shared" si="2"/>
        <v>0.59576968272620445</v>
      </c>
      <c r="O12" s="78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</row>
    <row r="13" spans="1:26" ht="31.5" customHeight="1" x14ac:dyDescent="0.25">
      <c r="A13" s="8"/>
      <c r="B13" s="9" t="str">
        <f>ANUAL!B14</f>
        <v>Conservación y Mantenimiento del Centro de Convenciones de Morelia</v>
      </c>
      <c r="C13" s="20" t="str">
        <f>ANUAL!C14</f>
        <v>Mantenimientos realizados</v>
      </c>
      <c r="D13" s="11" t="str">
        <f>ANUAL!D14</f>
        <v xml:space="preserve">Mensual </v>
      </c>
      <c r="E13" s="11" t="str">
        <f>ANUAL!E14</f>
        <v>Mantenimiento</v>
      </c>
      <c r="F13" s="82" t="s">
        <v>32</v>
      </c>
      <c r="G13" s="74">
        <f>ANUAL!G14</f>
        <v>12</v>
      </c>
      <c r="H13" s="75">
        <f>ANUAL!J14</f>
        <v>1</v>
      </c>
      <c r="I13" s="75">
        <f>ANUAL!K14</f>
        <v>1</v>
      </c>
      <c r="J13" s="74">
        <f>ANUAL!G14</f>
        <v>12</v>
      </c>
      <c r="K13" s="75">
        <f>ANUAL!H14</f>
        <v>12</v>
      </c>
      <c r="L13" s="76">
        <f t="shared" si="0"/>
        <v>1</v>
      </c>
      <c r="M13" s="74">
        <f t="shared" si="1"/>
        <v>0</v>
      </c>
      <c r="N13" s="77">
        <f t="shared" si="2"/>
        <v>0</v>
      </c>
      <c r="O13" s="78"/>
      <c r="P13" s="79"/>
      <c r="Q13" s="79"/>
      <c r="R13" s="79"/>
      <c r="S13" s="79"/>
      <c r="T13" s="79"/>
      <c r="U13" s="79"/>
      <c r="V13" s="79"/>
      <c r="W13" s="79"/>
      <c r="X13" s="79"/>
      <c r="Y13" s="79"/>
      <c r="Z13" s="79"/>
    </row>
    <row r="14" spans="1:26" ht="30" customHeight="1" x14ac:dyDescent="0.2">
      <c r="A14" s="40"/>
      <c r="B14" s="9" t="str">
        <f>ANUAL!B15</f>
        <v>PICNIC´S</v>
      </c>
      <c r="C14" s="20" t="str">
        <f>ANUAL!C15</f>
        <v>Porcentaje del avance de picnic´s realizados respecto a los proyectados en el ejercicio</v>
      </c>
      <c r="D14" s="11" t="str">
        <f>ANUAL!D15</f>
        <v>Anual</v>
      </c>
      <c r="E14" s="11" t="str">
        <f>ANUAL!E15</f>
        <v>Evento</v>
      </c>
      <c r="F14" s="83"/>
      <c r="G14" s="74">
        <f>ANUAL!G15</f>
        <v>4</v>
      </c>
      <c r="H14" s="75">
        <f>ANUAL!J15</f>
        <v>1</v>
      </c>
      <c r="I14" s="75">
        <f>ANUAL!K15</f>
        <v>1</v>
      </c>
      <c r="J14" s="74">
        <f>ANUAL!G15</f>
        <v>4</v>
      </c>
      <c r="K14" s="75">
        <f>ANUAL!H15</f>
        <v>9</v>
      </c>
      <c r="L14" s="84">
        <f t="shared" si="0"/>
        <v>2.25</v>
      </c>
      <c r="M14" s="85">
        <f t="shared" si="1"/>
        <v>-5</v>
      </c>
      <c r="N14" s="86">
        <f t="shared" si="2"/>
        <v>-1.25</v>
      </c>
      <c r="O14" s="87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spans="1:26" ht="20.25" customHeight="1" x14ac:dyDescent="0.2">
      <c r="A15" s="40"/>
      <c r="B15" s="163" t="str">
        <f>ANUAL!B16</f>
        <v xml:space="preserve">Administración de Recursos </v>
      </c>
      <c r="C15" s="20" t="str">
        <f>ANUAL!C16</f>
        <v>Elaboración de Declaraciones de Impuestos</v>
      </c>
      <c r="D15" s="11" t="str">
        <f>ANUAL!D16</f>
        <v xml:space="preserve">Mensual </v>
      </c>
      <c r="E15" s="11" t="str">
        <f>ANUAL!E16</f>
        <v>Declaración</v>
      </c>
      <c r="F15" s="83"/>
      <c r="G15" s="74">
        <f>ANUAL!G16</f>
        <v>12</v>
      </c>
      <c r="H15" s="75">
        <f>ANUAL!J16</f>
        <v>1</v>
      </c>
      <c r="I15" s="75">
        <f>ANUAL!K16</f>
        <v>1</v>
      </c>
      <c r="J15" s="74">
        <f>ANUAL!G16</f>
        <v>12</v>
      </c>
      <c r="K15" s="75">
        <f>ANUAL!H16</f>
        <v>12</v>
      </c>
      <c r="L15" s="84">
        <f t="shared" si="0"/>
        <v>1</v>
      </c>
      <c r="M15" s="85">
        <f t="shared" si="1"/>
        <v>0</v>
      </c>
      <c r="N15" s="86">
        <f t="shared" si="2"/>
        <v>0</v>
      </c>
      <c r="O15" s="87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ht="31.5" customHeight="1" x14ac:dyDescent="0.2">
      <c r="A16" s="40"/>
      <c r="B16" s="142"/>
      <c r="C16" s="20" t="str">
        <f>ANUAL!C17</f>
        <v>Elaboración de Estados Financieros</v>
      </c>
      <c r="D16" s="11" t="str">
        <f>ANUAL!D17</f>
        <v xml:space="preserve">Mensual </v>
      </c>
      <c r="E16" s="11" t="str">
        <f>ANUAL!E17</f>
        <v>Informe</v>
      </c>
      <c r="F16" s="83"/>
      <c r="G16" s="74">
        <f>ANUAL!G17</f>
        <v>12</v>
      </c>
      <c r="H16" s="75">
        <f>ANUAL!J17</f>
        <v>1</v>
      </c>
      <c r="I16" s="75">
        <f>ANUAL!K17</f>
        <v>1</v>
      </c>
      <c r="J16" s="74">
        <f>ANUAL!G17</f>
        <v>12</v>
      </c>
      <c r="K16" s="75">
        <f>ANUAL!H17</f>
        <v>12</v>
      </c>
      <c r="L16" s="84">
        <f t="shared" si="0"/>
        <v>1</v>
      </c>
      <c r="M16" s="85">
        <f t="shared" si="1"/>
        <v>0</v>
      </c>
      <c r="N16" s="86">
        <f t="shared" si="2"/>
        <v>0</v>
      </c>
      <c r="O16" s="87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ht="31.5" customHeight="1" x14ac:dyDescent="0.2">
      <c r="A17" s="40"/>
      <c r="B17" s="143"/>
      <c r="C17" s="20" t="str">
        <f>ANUAL!C18</f>
        <v>Elaboración de Nóminas y timbrado ante SHCP</v>
      </c>
      <c r="D17" s="11" t="str">
        <f>ANUAL!D18</f>
        <v xml:space="preserve">Mensual </v>
      </c>
      <c r="E17" s="11" t="str">
        <f>ANUAL!E18</f>
        <v>Nómina</v>
      </c>
      <c r="F17" s="89"/>
      <c r="G17" s="74">
        <f>ANUAL!G18</f>
        <v>25</v>
      </c>
      <c r="H17" s="75">
        <f>ANUAL!J18</f>
        <v>2</v>
      </c>
      <c r="I17" s="75">
        <f>ANUAL!K18</f>
        <v>2</v>
      </c>
      <c r="J17" s="74">
        <f>ANUAL!G18</f>
        <v>25</v>
      </c>
      <c r="K17" s="75">
        <f>ANUAL!H18</f>
        <v>25</v>
      </c>
      <c r="L17" s="90">
        <f t="shared" si="0"/>
        <v>1</v>
      </c>
      <c r="M17" s="91">
        <f t="shared" si="1"/>
        <v>0</v>
      </c>
      <c r="N17" s="92">
        <f t="shared" si="2"/>
        <v>0</v>
      </c>
      <c r="O17" s="87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ht="21" customHeight="1" x14ac:dyDescent="0.3">
      <c r="A18" s="48"/>
      <c r="B18" s="93"/>
      <c r="C18" s="93"/>
      <c r="D18" s="93"/>
      <c r="E18" s="93"/>
      <c r="F18" s="93"/>
      <c r="G18" s="94">
        <f t="shared" ref="G18:K18" si="3">SUM(G8:G17)</f>
        <v>38290</v>
      </c>
      <c r="H18" s="95">
        <f t="shared" si="3"/>
        <v>1962</v>
      </c>
      <c r="I18" s="95">
        <f t="shared" si="3"/>
        <v>3712</v>
      </c>
      <c r="J18" s="95">
        <f t="shared" si="3"/>
        <v>38290</v>
      </c>
      <c r="K18" s="95">
        <f t="shared" si="3"/>
        <v>30754</v>
      </c>
      <c r="L18" s="96">
        <f t="shared" si="0"/>
        <v>0.80318621049882477</v>
      </c>
      <c r="M18" s="95">
        <f>SUM(M8:M17)</f>
        <v>7536</v>
      </c>
      <c r="N18" s="97">
        <f t="shared" si="2"/>
        <v>0.19681378950117523</v>
      </c>
      <c r="O18" s="98">
        <f t="shared" ref="O18:Z18" si="4">SUM(O8:O13)</f>
        <v>6221</v>
      </c>
      <c r="P18" s="99">
        <f t="shared" si="4"/>
        <v>4455</v>
      </c>
      <c r="Q18" s="99">
        <f t="shared" si="4"/>
        <v>7354</v>
      </c>
      <c r="R18" s="99">
        <f t="shared" si="4"/>
        <v>6433</v>
      </c>
      <c r="S18" s="99">
        <f t="shared" si="4"/>
        <v>10917</v>
      </c>
      <c r="T18" s="99">
        <f t="shared" si="4"/>
        <v>6477</v>
      </c>
      <c r="U18" s="99">
        <f t="shared" si="4"/>
        <v>7432</v>
      </c>
      <c r="V18" s="99">
        <f t="shared" si="4"/>
        <v>5688</v>
      </c>
      <c r="W18" s="99">
        <f t="shared" si="4"/>
        <v>3212</v>
      </c>
      <c r="X18" s="99">
        <f t="shared" si="4"/>
        <v>7803</v>
      </c>
      <c r="Y18" s="99">
        <f t="shared" si="4"/>
        <v>4202</v>
      </c>
      <c r="Z18" s="99">
        <f t="shared" si="4"/>
        <v>3806</v>
      </c>
    </row>
    <row r="19" spans="1:26" ht="17.25" customHeight="1" x14ac:dyDescent="0.2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ht="20.25" customHeight="1" x14ac:dyDescent="0.3">
      <c r="A20" s="164" t="s">
        <v>62</v>
      </c>
      <c r="B20" s="129"/>
      <c r="C20" s="129"/>
      <c r="D20" s="93"/>
      <c r="E20" s="162" t="s">
        <v>63</v>
      </c>
      <c r="F20" s="129"/>
      <c r="G20" s="129"/>
      <c r="H20" s="129"/>
      <c r="I20" s="129"/>
      <c r="J20" s="129"/>
      <c r="K20" s="129"/>
      <c r="L20" s="129"/>
      <c r="M20" s="129"/>
      <c r="N20" s="129"/>
      <c r="O20" s="57"/>
      <c r="P20" s="57"/>
      <c r="Q20" s="57"/>
      <c r="R20" s="128" t="s">
        <v>63</v>
      </c>
      <c r="S20" s="129"/>
      <c r="T20" s="129"/>
      <c r="U20" s="129"/>
      <c r="V20" s="129"/>
      <c r="W20" s="129"/>
      <c r="X20" s="129"/>
      <c r="Y20" s="129"/>
      <c r="Z20" s="129"/>
    </row>
    <row r="21" spans="1:26" ht="20.25" customHeight="1" x14ac:dyDescent="0.3">
      <c r="A21" s="100"/>
      <c r="B21" s="101"/>
      <c r="C21" s="101"/>
      <c r="D21" s="93"/>
      <c r="E21" s="102"/>
      <c r="F21" s="102"/>
      <c r="G21" s="102"/>
      <c r="H21" s="102"/>
      <c r="I21" s="103"/>
      <c r="J21" s="102"/>
      <c r="K21" s="102"/>
      <c r="L21" s="102"/>
      <c r="M21" s="102"/>
      <c r="N21" s="57"/>
      <c r="O21" s="57"/>
      <c r="P21" s="57"/>
      <c r="Q21" s="57"/>
      <c r="R21" s="61"/>
      <c r="S21" s="61"/>
      <c r="T21" s="61"/>
      <c r="U21" s="61"/>
      <c r="V21" s="62"/>
      <c r="W21" s="61"/>
      <c r="X21" s="61"/>
      <c r="Y21" s="61"/>
      <c r="Z21" s="61"/>
    </row>
    <row r="22" spans="1:26" ht="12.75" customHeight="1" x14ac:dyDescent="0.3">
      <c r="A22" s="165" t="s">
        <v>64</v>
      </c>
      <c r="B22" s="129"/>
      <c r="C22" s="129"/>
      <c r="D22" s="93"/>
      <c r="E22" s="165" t="s">
        <v>65</v>
      </c>
      <c r="F22" s="129"/>
      <c r="G22" s="129"/>
      <c r="H22" s="129"/>
      <c r="I22" s="129"/>
      <c r="J22" s="129"/>
      <c r="K22" s="129"/>
      <c r="L22" s="129"/>
      <c r="M22" s="129"/>
      <c r="N22" s="129"/>
      <c r="O22" s="57"/>
      <c r="P22" s="57"/>
      <c r="Q22" s="57"/>
      <c r="R22" s="149" t="s">
        <v>65</v>
      </c>
      <c r="S22" s="129"/>
      <c r="T22" s="129"/>
      <c r="U22" s="129"/>
      <c r="V22" s="129"/>
      <c r="W22" s="129"/>
      <c r="X22" s="129"/>
      <c r="Y22" s="129"/>
      <c r="Z22" s="129"/>
    </row>
    <row r="23" spans="1:26" ht="15.75" customHeight="1" x14ac:dyDescent="0.3">
      <c r="A23" s="162" t="s">
        <v>67</v>
      </c>
      <c r="B23" s="129"/>
      <c r="C23" s="129"/>
      <c r="D23" s="93"/>
      <c r="E23" s="162" t="s">
        <v>100</v>
      </c>
      <c r="F23" s="129"/>
      <c r="G23" s="129"/>
      <c r="H23" s="129"/>
      <c r="I23" s="129"/>
      <c r="J23" s="129"/>
      <c r="K23" s="129"/>
      <c r="L23" s="129"/>
      <c r="M23" s="129"/>
      <c r="N23" s="129"/>
      <c r="O23" s="57"/>
      <c r="P23" s="57"/>
      <c r="Q23" s="57"/>
      <c r="R23" s="128" t="s">
        <v>101</v>
      </c>
      <c r="S23" s="129"/>
      <c r="T23" s="129"/>
      <c r="U23" s="129"/>
      <c r="V23" s="129"/>
      <c r="W23" s="129"/>
      <c r="X23" s="129"/>
      <c r="Y23" s="129"/>
      <c r="Z23" s="129"/>
    </row>
    <row r="24" spans="1:26" ht="17.25" customHeight="1" x14ac:dyDescent="0.3">
      <c r="A24" s="162" t="s">
        <v>68</v>
      </c>
      <c r="B24" s="129"/>
      <c r="C24" s="129"/>
      <c r="D24" s="93"/>
      <c r="E24" s="162" t="s">
        <v>102</v>
      </c>
      <c r="F24" s="129"/>
      <c r="G24" s="129"/>
      <c r="H24" s="129"/>
      <c r="I24" s="129"/>
      <c r="J24" s="129"/>
      <c r="K24" s="129"/>
      <c r="L24" s="129"/>
      <c r="M24" s="129"/>
      <c r="N24" s="129"/>
      <c r="O24" s="57"/>
      <c r="P24" s="57"/>
      <c r="Q24" s="57"/>
      <c r="R24" s="128" t="s">
        <v>102</v>
      </c>
      <c r="S24" s="129"/>
      <c r="T24" s="129"/>
      <c r="U24" s="129"/>
      <c r="V24" s="129"/>
      <c r="W24" s="129"/>
      <c r="X24" s="129"/>
      <c r="Y24" s="129"/>
      <c r="Z24" s="129"/>
    </row>
    <row r="25" spans="1:26" ht="17.25" customHeight="1" x14ac:dyDescent="0.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spans="1:26" ht="17.2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17.25" customHeight="1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ht="17.25" customHeight="1" x14ac:dyDescent="0.2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35.25" customHeight="1" x14ac:dyDescent="0.2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ht="35.25" customHeight="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ht="35.25" customHeight="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35.25" customHeight="1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ht="35.25" customHeight="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35.25" customHeight="1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35.25" customHeight="1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ht="35.2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ht="35.25" customHeight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 ht="35.25" customHeigh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ht="35.25" customHeigh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35.25" customHeigh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spans="1:26" ht="35.25" customHeight="1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A24:C24"/>
    <mergeCell ref="E24:N24"/>
    <mergeCell ref="R24:Z24"/>
    <mergeCell ref="E6:E7"/>
    <mergeCell ref="F6:F7"/>
    <mergeCell ref="B15:B17"/>
    <mergeCell ref="A20:C20"/>
    <mergeCell ref="E20:N20"/>
    <mergeCell ref="R20:Z20"/>
    <mergeCell ref="A22:C22"/>
    <mergeCell ref="E22:N22"/>
    <mergeCell ref="R22:Z22"/>
    <mergeCell ref="A23:C23"/>
    <mergeCell ref="E23:N23"/>
    <mergeCell ref="R23:Z23"/>
    <mergeCell ref="G6:G7"/>
    <mergeCell ref="H6:I6"/>
    <mergeCell ref="J6:K6"/>
    <mergeCell ref="M6:M7"/>
    <mergeCell ref="A2:Z2"/>
    <mergeCell ref="A3:Z3"/>
    <mergeCell ref="A4:Z4"/>
    <mergeCell ref="A6:A7"/>
    <mergeCell ref="B6:B7"/>
    <mergeCell ref="C6:C7"/>
    <mergeCell ref="D6:D7"/>
    <mergeCell ref="O6:Z6"/>
  </mergeCells>
  <printOptions horizontalCentered="1"/>
  <pageMargins left="0.51181102362204722" right="0.31496062992125984" top="0.55118110236220474" bottom="0.35433070866141736" header="0" footer="0"/>
  <pageSetup scale="80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000"/>
  <sheetViews>
    <sheetView topLeftCell="B1" workbookViewId="0"/>
  </sheetViews>
  <sheetFormatPr baseColWidth="10" defaultColWidth="14.42578125" defaultRowHeight="15" customHeight="1" x14ac:dyDescent="0.2"/>
  <cols>
    <col min="1" max="1" width="8.85546875" hidden="1" customWidth="1"/>
    <col min="2" max="2" width="39.140625" customWidth="1"/>
    <col min="3" max="3" width="25.85546875" customWidth="1"/>
    <col min="4" max="4" width="12.7109375" customWidth="1"/>
    <col min="5" max="5" width="12.42578125" customWidth="1"/>
    <col min="6" max="6" width="8.7109375" hidden="1" customWidth="1"/>
    <col min="7" max="7" width="10" hidden="1" customWidth="1"/>
    <col min="8" max="8" width="6.5703125" customWidth="1"/>
    <col min="9" max="9" width="5.7109375" customWidth="1"/>
    <col min="10" max="10" width="6.42578125" customWidth="1"/>
    <col min="11" max="11" width="7.7109375" customWidth="1"/>
    <col min="12" max="12" width="8" customWidth="1"/>
    <col min="13" max="13" width="11.7109375" customWidth="1"/>
    <col min="14" max="14" width="9" customWidth="1"/>
    <col min="15" max="18" width="4.28515625" hidden="1" customWidth="1"/>
    <col min="19" max="19" width="5" hidden="1" customWidth="1"/>
    <col min="20" max="26" width="4.28515625" hidden="1" customWidth="1"/>
  </cols>
  <sheetData>
    <row r="1" spans="1:26" ht="12.75" customHeight="1" x14ac:dyDescent="0.2">
      <c r="B1" s="23"/>
    </row>
    <row r="2" spans="1:26" ht="20.25" customHeight="1" x14ac:dyDescent="0.2">
      <c r="A2" s="166" t="s">
        <v>103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6"/>
    </row>
    <row r="3" spans="1:26" ht="18" x14ac:dyDescent="0.2">
      <c r="A3" s="157" t="s">
        <v>104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6"/>
    </row>
    <row r="4" spans="1:26" ht="18" x14ac:dyDescent="0.2">
      <c r="A4" s="157" t="s">
        <v>105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6"/>
    </row>
    <row r="5" spans="1:26" ht="15.75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18" customHeight="1" x14ac:dyDescent="0.2">
      <c r="A6" s="138" t="s">
        <v>3</v>
      </c>
      <c r="B6" s="158" t="s">
        <v>4</v>
      </c>
      <c r="C6" s="156" t="s">
        <v>5</v>
      </c>
      <c r="D6" s="156" t="s">
        <v>6</v>
      </c>
      <c r="E6" s="156" t="s">
        <v>7</v>
      </c>
      <c r="F6" s="156" t="s">
        <v>8</v>
      </c>
      <c r="G6" s="156" t="s">
        <v>9</v>
      </c>
      <c r="H6" s="154" t="s">
        <v>12</v>
      </c>
      <c r="I6" s="155"/>
      <c r="J6" s="154" t="s">
        <v>9</v>
      </c>
      <c r="K6" s="155"/>
      <c r="L6" s="68" t="s">
        <v>24</v>
      </c>
      <c r="M6" s="156" t="s">
        <v>84</v>
      </c>
      <c r="N6" s="69" t="s">
        <v>85</v>
      </c>
      <c r="O6" s="159" t="s">
        <v>86</v>
      </c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1"/>
    </row>
    <row r="7" spans="1:26" ht="27.75" customHeight="1" x14ac:dyDescent="0.2">
      <c r="A7" s="140"/>
      <c r="B7" s="143"/>
      <c r="C7" s="125"/>
      <c r="D7" s="125"/>
      <c r="E7" s="125"/>
      <c r="F7" s="125"/>
      <c r="G7" s="125"/>
      <c r="H7" s="70" t="s">
        <v>23</v>
      </c>
      <c r="I7" s="70" t="s">
        <v>24</v>
      </c>
      <c r="J7" s="70" t="s">
        <v>23</v>
      </c>
      <c r="K7" s="70" t="s">
        <v>24</v>
      </c>
      <c r="L7" s="70" t="s">
        <v>87</v>
      </c>
      <c r="M7" s="125"/>
      <c r="N7" s="71" t="s">
        <v>87</v>
      </c>
      <c r="O7" s="72" t="s">
        <v>88</v>
      </c>
      <c r="P7" s="5" t="s">
        <v>89</v>
      </c>
      <c r="Q7" s="5" t="s">
        <v>90</v>
      </c>
      <c r="R7" s="5" t="s">
        <v>91</v>
      </c>
      <c r="S7" s="5" t="s">
        <v>92</v>
      </c>
      <c r="T7" s="5" t="s">
        <v>93</v>
      </c>
      <c r="U7" s="5" t="s">
        <v>94</v>
      </c>
      <c r="V7" s="5" t="s">
        <v>95</v>
      </c>
      <c r="W7" s="5" t="s">
        <v>96</v>
      </c>
      <c r="X7" s="5" t="s">
        <v>97</v>
      </c>
      <c r="Y7" s="5" t="s">
        <v>98</v>
      </c>
      <c r="Z7" s="5" t="s">
        <v>99</v>
      </c>
    </row>
    <row r="8" spans="1:26" ht="32.25" customHeight="1" x14ac:dyDescent="0.2">
      <c r="A8" s="8" t="s">
        <v>27</v>
      </c>
      <c r="B8" s="9" t="str">
        <f>ANUAL!B9</f>
        <v>Prestación de servicios integrales para la realización de Eventos, Congresos y Exposiciones</v>
      </c>
      <c r="C8" s="20" t="str">
        <f>ANUAL!C9</f>
        <v>Porcentaje del avance de eventos realizados respecto los proyectados en el ejercicio</v>
      </c>
      <c r="D8" s="11" t="str">
        <f>ANUAL!D9</f>
        <v xml:space="preserve">Mensual </v>
      </c>
      <c r="E8" s="11" t="str">
        <f>ANUAL!E9</f>
        <v xml:space="preserve">Eventos </v>
      </c>
      <c r="F8" s="73" t="s">
        <v>32</v>
      </c>
      <c r="G8" s="74">
        <f t="shared" ref="G8:G10" si="0">SUM(O8:Z8)</f>
        <v>460</v>
      </c>
      <c r="H8" s="75">
        <f>ANUAL!M9</f>
        <v>40</v>
      </c>
      <c r="I8" s="75">
        <f>ANUAL!N9</f>
        <v>38</v>
      </c>
      <c r="J8" s="74">
        <f>ANUAL!G9</f>
        <v>517</v>
      </c>
      <c r="K8" s="74">
        <f>ANUAL!K9+ANUAL!N9</f>
        <v>60</v>
      </c>
      <c r="L8" s="76">
        <f t="shared" ref="L8:L18" si="1">+K8/J8</f>
        <v>0.11605415860735009</v>
      </c>
      <c r="M8" s="74">
        <f t="shared" ref="M8:M17" si="2">+J8-K8</f>
        <v>457</v>
      </c>
      <c r="N8" s="77">
        <f t="shared" ref="N8:N18" si="3">+M8/J8</f>
        <v>0.88394584139264987</v>
      </c>
      <c r="O8" s="78">
        <v>9</v>
      </c>
      <c r="P8" s="79">
        <v>14</v>
      </c>
      <c r="Q8" s="79">
        <v>38</v>
      </c>
      <c r="R8" s="79">
        <v>38</v>
      </c>
      <c r="S8" s="79">
        <v>50</v>
      </c>
      <c r="T8" s="79">
        <v>51</v>
      </c>
      <c r="U8" s="79">
        <v>77</v>
      </c>
      <c r="V8" s="79">
        <v>29</v>
      </c>
      <c r="W8" s="79">
        <v>27</v>
      </c>
      <c r="X8" s="79">
        <v>46</v>
      </c>
      <c r="Y8" s="79">
        <v>38</v>
      </c>
      <c r="Z8" s="79">
        <v>43</v>
      </c>
    </row>
    <row r="9" spans="1:26" ht="30.75" customHeight="1" x14ac:dyDescent="0.2">
      <c r="A9" s="8" t="s">
        <v>33</v>
      </c>
      <c r="B9" s="9" t="str">
        <f>ANUAL!B10</f>
        <v>Incremento  en atracción de personas interesadas en las Actividades ofrecidas por el Orquidario.</v>
      </c>
      <c r="C9" s="20" t="str">
        <f>ANUAL!C10</f>
        <v>Porcentaje de personas que acuden a los servicios ofrecidos por el Orquidario</v>
      </c>
      <c r="D9" s="11" t="str">
        <f>ANUAL!D10</f>
        <v xml:space="preserve">Mensual </v>
      </c>
      <c r="E9" s="11" t="str">
        <f>ANUAL!E10</f>
        <v>Personas</v>
      </c>
      <c r="F9" s="73" t="s">
        <v>32</v>
      </c>
      <c r="G9" s="74">
        <f t="shared" si="0"/>
        <v>18540</v>
      </c>
      <c r="H9" s="75">
        <f>ANUAL!M10</f>
        <v>471</v>
      </c>
      <c r="I9" s="75">
        <f>ANUAL!N10</f>
        <v>536</v>
      </c>
      <c r="J9" s="74">
        <f>ANUAL!G10</f>
        <v>6936</v>
      </c>
      <c r="K9" s="74">
        <f>ANUAL!K10+ANUAL!N10</f>
        <v>1122</v>
      </c>
      <c r="L9" s="76">
        <f t="shared" si="1"/>
        <v>0.16176470588235295</v>
      </c>
      <c r="M9" s="74">
        <f t="shared" si="2"/>
        <v>5814</v>
      </c>
      <c r="N9" s="77">
        <f t="shared" si="3"/>
        <v>0.83823529411764708</v>
      </c>
      <c r="O9" s="78">
        <f>678+45</f>
        <v>723</v>
      </c>
      <c r="P9" s="79">
        <f>754+45</f>
        <v>799</v>
      </c>
      <c r="Q9" s="79">
        <f>1243+45</f>
        <v>1288</v>
      </c>
      <c r="R9" s="79">
        <f>1256+45</f>
        <v>1301</v>
      </c>
      <c r="S9" s="79">
        <f>4876+45</f>
        <v>4921</v>
      </c>
      <c r="T9" s="79">
        <f>728+45</f>
        <v>773</v>
      </c>
      <c r="U9" s="79">
        <f>1231+45</f>
        <v>1276</v>
      </c>
      <c r="V9" s="79">
        <f>929+45</f>
        <v>974</v>
      </c>
      <c r="W9" s="79">
        <f>553+45</f>
        <v>598</v>
      </c>
      <c r="X9" s="79">
        <f>5024+45</f>
        <v>5069</v>
      </c>
      <c r="Y9" s="79">
        <f>477+45</f>
        <v>522</v>
      </c>
      <c r="Z9" s="79">
        <f>251+45</f>
        <v>296</v>
      </c>
    </row>
    <row r="10" spans="1:26" ht="34.5" customHeight="1" x14ac:dyDescent="0.2">
      <c r="A10" s="8" t="s">
        <v>33</v>
      </c>
      <c r="B10" s="9" t="str">
        <f>ANUAL!B11</f>
        <v>Incremento  en atracción de personas interesadas en las Actividades ofrecidas por el Planetario.</v>
      </c>
      <c r="C10" s="20" t="str">
        <f>ANUAL!C11</f>
        <v>Porcentaje de personas que acuden a los servicios ofrecidos por el Planetario</v>
      </c>
      <c r="D10" s="11" t="str">
        <f>ANUAL!D11</f>
        <v xml:space="preserve">Mensual </v>
      </c>
      <c r="E10" s="11" t="str">
        <f>ANUAL!E11</f>
        <v>Personas</v>
      </c>
      <c r="F10" s="73" t="s">
        <v>39</v>
      </c>
      <c r="G10" s="74">
        <f t="shared" si="0"/>
        <v>55000</v>
      </c>
      <c r="H10" s="75">
        <f>ANUAL!M11</f>
        <v>1700</v>
      </c>
      <c r="I10" s="75">
        <f>ANUAL!N11</f>
        <v>3190</v>
      </c>
      <c r="J10" s="74">
        <f>ANUAL!G11</f>
        <v>29920</v>
      </c>
      <c r="K10" s="74">
        <f>ANUAL!K11+ANUAL!N11</f>
        <v>5936</v>
      </c>
      <c r="L10" s="76">
        <f t="shared" si="1"/>
        <v>0.19839572192513369</v>
      </c>
      <c r="M10" s="74">
        <f t="shared" si="2"/>
        <v>23984</v>
      </c>
      <c r="N10" s="77">
        <f t="shared" si="3"/>
        <v>0.80160427807486634</v>
      </c>
      <c r="O10" s="80">
        <v>5489</v>
      </c>
      <c r="P10" s="27">
        <v>3642</v>
      </c>
      <c r="Q10" s="27">
        <v>6028</v>
      </c>
      <c r="R10" s="27">
        <v>5094</v>
      </c>
      <c r="S10" s="27">
        <v>5946</v>
      </c>
      <c r="T10" s="27">
        <v>5653</v>
      </c>
      <c r="U10" s="27">
        <v>6079</v>
      </c>
      <c r="V10" s="27">
        <v>4685</v>
      </c>
      <c r="W10" s="27">
        <v>2587</v>
      </c>
      <c r="X10" s="27">
        <v>2688</v>
      </c>
      <c r="Y10" s="27">
        <v>3642</v>
      </c>
      <c r="Z10" s="27">
        <v>3467</v>
      </c>
    </row>
    <row r="11" spans="1:26" ht="45" customHeight="1" x14ac:dyDescent="0.2">
      <c r="A11" s="8"/>
      <c r="B11" s="9" t="str">
        <f>ANUAL!B12</f>
        <v>Incorporación de tecnologias digitales en el domo del Planetario</v>
      </c>
      <c r="C11" s="20" t="str">
        <f>ANUAL!C12</f>
        <v>Inauguración de domo digital en el aniversario 50 del Planetario Lic, Felipe Rivera</v>
      </c>
      <c r="D11" s="11" t="str">
        <f>ANUAL!D12</f>
        <v>Anual</v>
      </c>
      <c r="E11" s="11" t="str">
        <f>ANUAL!E12</f>
        <v>Proyecto</v>
      </c>
      <c r="F11" s="73"/>
      <c r="G11" s="74"/>
      <c r="H11" s="75">
        <f>ANUAL!M13</f>
        <v>160</v>
      </c>
      <c r="I11" s="75">
        <f>ANUAL!N13</f>
        <v>128</v>
      </c>
      <c r="J11" s="74">
        <f>ANUAL!G13</f>
        <v>851</v>
      </c>
      <c r="K11" s="74">
        <f>ANUAL!K13+ANUAL!N13</f>
        <v>480</v>
      </c>
      <c r="L11" s="76">
        <f t="shared" si="1"/>
        <v>0.56404230317273796</v>
      </c>
      <c r="M11" s="74">
        <f t="shared" si="2"/>
        <v>371</v>
      </c>
      <c r="N11" s="77">
        <f t="shared" si="3"/>
        <v>0.43595769682726204</v>
      </c>
      <c r="O11" s="78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ht="30.75" customHeight="1" x14ac:dyDescent="0.2">
      <c r="A12" s="8" t="s">
        <v>33</v>
      </c>
      <c r="B12" s="9" t="str">
        <f>ANUAL!B13</f>
        <v>Incremento  en atracción de personas interesadas en las Actividades ofrecidas por el Departamento de Idiomas.</v>
      </c>
      <c r="C12" s="20" t="str">
        <f>ANUAL!C13</f>
        <v>Porcentaje de personas que acuden a los servicios ofrecidos por el Departamento de Idiomas</v>
      </c>
      <c r="D12" s="11" t="str">
        <f>ANUAL!D13</f>
        <v xml:space="preserve">Mensual </v>
      </c>
      <c r="E12" s="11" t="str">
        <f>ANUAL!E13</f>
        <v>Personas</v>
      </c>
      <c r="F12" s="73" t="s">
        <v>39</v>
      </c>
      <c r="G12" s="74">
        <f>SUM(O12:Z12)</f>
        <v>721</v>
      </c>
      <c r="H12" s="75">
        <f>ANUAL!M14</f>
        <v>1</v>
      </c>
      <c r="I12" s="75">
        <f>ANUAL!N14</f>
        <v>1</v>
      </c>
      <c r="J12" s="74">
        <f>ANUAL!G14</f>
        <v>12</v>
      </c>
      <c r="K12" s="74">
        <f>ANUAL!K14+ANUAL!N14</f>
        <v>2</v>
      </c>
      <c r="L12" s="76">
        <f t="shared" si="1"/>
        <v>0.16666666666666666</v>
      </c>
      <c r="M12" s="74">
        <f t="shared" si="2"/>
        <v>10</v>
      </c>
      <c r="N12" s="77">
        <f t="shared" si="3"/>
        <v>0.83333333333333337</v>
      </c>
      <c r="O12" s="78">
        <v>360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361</v>
      </c>
      <c r="W12" s="79">
        <v>0</v>
      </c>
      <c r="X12" s="79">
        <v>0</v>
      </c>
      <c r="Y12" s="79">
        <v>0</v>
      </c>
      <c r="Z12" s="79">
        <v>0</v>
      </c>
    </row>
    <row r="13" spans="1:26" ht="33" customHeight="1" x14ac:dyDescent="0.2">
      <c r="A13" s="40"/>
      <c r="B13" s="9" t="str">
        <f>ANUAL!B14</f>
        <v>Conservación y Mantenimiento del Centro de Convenciones de Morelia</v>
      </c>
      <c r="C13" s="20" t="str">
        <f>ANUAL!C14</f>
        <v>Mantenimientos realizados</v>
      </c>
      <c r="D13" s="11" t="str">
        <f>ANUAL!D14</f>
        <v xml:space="preserve">Mensual </v>
      </c>
      <c r="E13" s="11" t="str">
        <f>ANUAL!E14</f>
        <v>Mantenimiento</v>
      </c>
      <c r="F13" s="83"/>
      <c r="G13" s="85"/>
      <c r="H13" s="75">
        <f>ANUAL!M15</f>
        <v>0</v>
      </c>
      <c r="I13" s="75">
        <f>ANUAL!N15</f>
        <v>2</v>
      </c>
      <c r="J13" s="74">
        <f>ANUAL!G15</f>
        <v>4</v>
      </c>
      <c r="K13" s="74">
        <f>ANUAL!K15+ANUAL!N15</f>
        <v>3</v>
      </c>
      <c r="L13" s="84">
        <f t="shared" si="1"/>
        <v>0.75</v>
      </c>
      <c r="M13" s="85">
        <f t="shared" si="2"/>
        <v>1</v>
      </c>
      <c r="N13" s="86">
        <f t="shared" si="3"/>
        <v>0.25</v>
      </c>
      <c r="O13" s="87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ht="28.5" customHeight="1" x14ac:dyDescent="0.2">
      <c r="A14" s="40"/>
      <c r="B14" s="9" t="str">
        <f>ANUAL!B15</f>
        <v>PICNIC´S</v>
      </c>
      <c r="C14" s="20" t="str">
        <f>ANUAL!C15</f>
        <v>Porcentaje del avance de picnic´s realizados respecto a los proyectados en el ejercicio</v>
      </c>
      <c r="D14" s="11" t="str">
        <f>ANUAL!D15</f>
        <v>Anual</v>
      </c>
      <c r="E14" s="11" t="str">
        <f>ANUAL!E15</f>
        <v>Evento</v>
      </c>
      <c r="F14" s="83"/>
      <c r="G14" s="85"/>
      <c r="H14" s="75">
        <f>ANUAL!M16</f>
        <v>1</v>
      </c>
      <c r="I14" s="75">
        <f>ANUAL!N16</f>
        <v>1</v>
      </c>
      <c r="J14" s="74">
        <f>ANUAL!G16</f>
        <v>12</v>
      </c>
      <c r="K14" s="74">
        <f>ANUAL!K16+ANUAL!N16</f>
        <v>2</v>
      </c>
      <c r="L14" s="84">
        <f t="shared" si="1"/>
        <v>0.16666666666666666</v>
      </c>
      <c r="M14" s="85">
        <f t="shared" si="2"/>
        <v>10</v>
      </c>
      <c r="N14" s="86">
        <f t="shared" si="3"/>
        <v>0.83333333333333337</v>
      </c>
      <c r="O14" s="87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spans="1:26" ht="20.25" customHeight="1" x14ac:dyDescent="0.2">
      <c r="A15" s="40"/>
      <c r="B15" s="163" t="str">
        <f>ANUAL!B16</f>
        <v xml:space="preserve">Administración de Recursos </v>
      </c>
      <c r="C15" s="20" t="str">
        <f>ANUAL!C16</f>
        <v>Elaboración de Declaraciones de Impuestos</v>
      </c>
      <c r="D15" s="11" t="str">
        <f>ANUAL!D16</f>
        <v xml:space="preserve">Mensual </v>
      </c>
      <c r="E15" s="11" t="str">
        <f>ANUAL!E16</f>
        <v>Declaración</v>
      </c>
      <c r="F15" s="83"/>
      <c r="G15" s="85"/>
      <c r="H15" s="75">
        <f>ANUAL!M17</f>
        <v>1</v>
      </c>
      <c r="I15" s="75">
        <f>ANUAL!N17</f>
        <v>1</v>
      </c>
      <c r="J15" s="74">
        <f>ANUAL!G17</f>
        <v>12</v>
      </c>
      <c r="K15" s="74">
        <f>ANUAL!K17+ANUAL!N17</f>
        <v>2</v>
      </c>
      <c r="L15" s="84">
        <f t="shared" si="1"/>
        <v>0.16666666666666666</v>
      </c>
      <c r="M15" s="85">
        <f t="shared" si="2"/>
        <v>10</v>
      </c>
      <c r="N15" s="86">
        <f t="shared" si="3"/>
        <v>0.83333333333333337</v>
      </c>
      <c r="O15" s="87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ht="31.5" customHeight="1" x14ac:dyDescent="0.2">
      <c r="A16" s="40"/>
      <c r="B16" s="142"/>
      <c r="C16" s="20" t="str">
        <f>ANUAL!C17</f>
        <v>Elaboración de Estados Financieros</v>
      </c>
      <c r="D16" s="11" t="str">
        <f>ANUAL!D17</f>
        <v xml:space="preserve">Mensual </v>
      </c>
      <c r="E16" s="11" t="str">
        <f>ANUAL!E17</f>
        <v>Informe</v>
      </c>
      <c r="F16" s="83"/>
      <c r="G16" s="85"/>
      <c r="H16" s="75">
        <f>ANUAL!M18</f>
        <v>2</v>
      </c>
      <c r="I16" s="75">
        <f>ANUAL!N18</f>
        <v>2</v>
      </c>
      <c r="J16" s="74">
        <f>ANUAL!G18</f>
        <v>25</v>
      </c>
      <c r="K16" s="74">
        <f>ANUAL!K18+ANUAL!N18</f>
        <v>4</v>
      </c>
      <c r="L16" s="84">
        <f t="shared" si="1"/>
        <v>0.16</v>
      </c>
      <c r="M16" s="85">
        <f t="shared" si="2"/>
        <v>21</v>
      </c>
      <c r="N16" s="86">
        <f t="shared" si="3"/>
        <v>0.84</v>
      </c>
      <c r="O16" s="87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ht="27" x14ac:dyDescent="0.2">
      <c r="A17" s="40"/>
      <c r="B17" s="143"/>
      <c r="C17" s="20" t="str">
        <f>ANUAL!C18</f>
        <v>Elaboración de Nóminas y timbrado ante SHCP</v>
      </c>
      <c r="D17" s="11" t="str">
        <f>ANUAL!D18</f>
        <v xml:space="preserve">Mensual </v>
      </c>
      <c r="E17" s="11" t="str">
        <f>ANUAL!E18</f>
        <v>Nómina</v>
      </c>
      <c r="F17" s="89"/>
      <c r="G17" s="91"/>
      <c r="H17" s="104">
        <f>ANUAL!M19</f>
        <v>1</v>
      </c>
      <c r="I17" s="104">
        <f>ANUAL!N19</f>
        <v>1</v>
      </c>
      <c r="J17" s="105">
        <f>ANUAL!G19</f>
        <v>12</v>
      </c>
      <c r="K17" s="105">
        <f>ANUAL!K19+ANUAL!N19</f>
        <v>2</v>
      </c>
      <c r="L17" s="90">
        <f t="shared" si="1"/>
        <v>0.16666666666666666</v>
      </c>
      <c r="M17" s="91">
        <f t="shared" si="2"/>
        <v>10</v>
      </c>
      <c r="N17" s="92">
        <f t="shared" si="3"/>
        <v>0.83333333333333337</v>
      </c>
      <c r="O17" s="87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ht="16.5" x14ac:dyDescent="0.3">
      <c r="A18" s="48"/>
      <c r="B18" s="93"/>
      <c r="C18" s="93"/>
      <c r="D18" s="93"/>
      <c r="E18" s="93"/>
      <c r="F18" s="93"/>
      <c r="G18" s="106">
        <f>SUM(G8:G12)</f>
        <v>74721</v>
      </c>
      <c r="H18" s="94">
        <f t="shared" ref="H18:K18" si="4">SUM(H8:H17)</f>
        <v>2377</v>
      </c>
      <c r="I18" s="95">
        <f t="shared" si="4"/>
        <v>3900</v>
      </c>
      <c r="J18" s="95">
        <f t="shared" si="4"/>
        <v>38301</v>
      </c>
      <c r="K18" s="95">
        <f t="shared" si="4"/>
        <v>7613</v>
      </c>
      <c r="L18" s="96">
        <f t="shared" si="1"/>
        <v>0.19876765619696612</v>
      </c>
      <c r="M18" s="95">
        <f>SUM(M8:M17)</f>
        <v>30688</v>
      </c>
      <c r="N18" s="97">
        <f t="shared" si="3"/>
        <v>0.80123234380303388</v>
      </c>
      <c r="O18" s="98">
        <f t="shared" ref="O18:Z18" si="5">SUM(O8:O12)</f>
        <v>6581</v>
      </c>
      <c r="P18" s="99">
        <f t="shared" si="5"/>
        <v>4455</v>
      </c>
      <c r="Q18" s="99">
        <f t="shared" si="5"/>
        <v>7354</v>
      </c>
      <c r="R18" s="99">
        <f t="shared" si="5"/>
        <v>6433</v>
      </c>
      <c r="S18" s="99">
        <f t="shared" si="5"/>
        <v>10917</v>
      </c>
      <c r="T18" s="99">
        <f t="shared" si="5"/>
        <v>6477</v>
      </c>
      <c r="U18" s="99">
        <f t="shared" si="5"/>
        <v>7432</v>
      </c>
      <c r="V18" s="99">
        <f t="shared" si="5"/>
        <v>6049</v>
      </c>
      <c r="W18" s="99">
        <f t="shared" si="5"/>
        <v>3212</v>
      </c>
      <c r="X18" s="99">
        <f t="shared" si="5"/>
        <v>7803</v>
      </c>
      <c r="Y18" s="99">
        <f t="shared" si="5"/>
        <v>4202</v>
      </c>
      <c r="Z18" s="99">
        <f t="shared" si="5"/>
        <v>3806</v>
      </c>
    </row>
    <row r="19" spans="1:26" ht="17.25" customHeight="1" x14ac:dyDescent="0.2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ht="20.25" customHeight="1" x14ac:dyDescent="0.3">
      <c r="A20" s="164" t="s">
        <v>62</v>
      </c>
      <c r="B20" s="129"/>
      <c r="C20" s="129"/>
      <c r="D20" s="93"/>
      <c r="E20" s="162" t="s">
        <v>63</v>
      </c>
      <c r="F20" s="129"/>
      <c r="G20" s="129"/>
      <c r="H20" s="129"/>
      <c r="I20" s="129"/>
      <c r="J20" s="129"/>
      <c r="K20" s="129"/>
      <c r="L20" s="129"/>
      <c r="M20" s="129"/>
      <c r="N20" s="129"/>
      <c r="O20" s="57"/>
      <c r="P20" s="57"/>
      <c r="Q20" s="57"/>
      <c r="R20" s="128" t="s">
        <v>63</v>
      </c>
      <c r="S20" s="129"/>
      <c r="T20" s="129"/>
      <c r="U20" s="129"/>
      <c r="V20" s="129"/>
      <c r="W20" s="129"/>
      <c r="X20" s="129"/>
      <c r="Y20" s="129"/>
      <c r="Z20" s="129"/>
    </row>
    <row r="21" spans="1:26" ht="20.25" customHeight="1" x14ac:dyDescent="0.3">
      <c r="A21" s="100"/>
      <c r="B21" s="101"/>
      <c r="C21" s="101"/>
      <c r="D21" s="93"/>
      <c r="E21" s="102"/>
      <c r="F21" s="102"/>
      <c r="G21" s="102"/>
      <c r="H21" s="102"/>
      <c r="I21" s="103"/>
      <c r="J21" s="102"/>
      <c r="K21" s="102"/>
      <c r="L21" s="102"/>
      <c r="M21" s="102"/>
      <c r="N21" s="57"/>
      <c r="O21" s="57"/>
      <c r="P21" s="57"/>
      <c r="Q21" s="57"/>
      <c r="R21" s="61"/>
      <c r="S21" s="61"/>
      <c r="T21" s="61"/>
      <c r="U21" s="61"/>
      <c r="V21" s="62"/>
      <c r="W21" s="61"/>
      <c r="X21" s="61"/>
      <c r="Y21" s="61"/>
      <c r="Z21" s="61"/>
    </row>
    <row r="22" spans="1:26" ht="12.75" customHeight="1" x14ac:dyDescent="0.3">
      <c r="A22" s="165" t="s">
        <v>64</v>
      </c>
      <c r="B22" s="129"/>
      <c r="C22" s="129"/>
      <c r="D22" s="93"/>
      <c r="E22" s="165" t="s">
        <v>65</v>
      </c>
      <c r="F22" s="129"/>
      <c r="G22" s="129"/>
      <c r="H22" s="129"/>
      <c r="I22" s="129"/>
      <c r="J22" s="129"/>
      <c r="K22" s="129"/>
      <c r="L22" s="129"/>
      <c r="M22" s="129"/>
      <c r="N22" s="129"/>
      <c r="O22" s="57"/>
      <c r="P22" s="57"/>
      <c r="Q22" s="57"/>
      <c r="R22" s="149" t="s">
        <v>65</v>
      </c>
      <c r="S22" s="129"/>
      <c r="T22" s="129"/>
      <c r="U22" s="129"/>
      <c r="V22" s="129"/>
      <c r="W22" s="129"/>
      <c r="X22" s="129"/>
      <c r="Y22" s="129"/>
      <c r="Z22" s="129"/>
    </row>
    <row r="23" spans="1:26" ht="12.75" customHeight="1" x14ac:dyDescent="0.3">
      <c r="A23" s="162" t="s">
        <v>67</v>
      </c>
      <c r="B23" s="129"/>
      <c r="C23" s="129"/>
      <c r="D23" s="93"/>
      <c r="E23" s="162" t="s">
        <v>100</v>
      </c>
      <c r="F23" s="129"/>
      <c r="G23" s="129"/>
      <c r="H23" s="129"/>
      <c r="I23" s="129"/>
      <c r="J23" s="129"/>
      <c r="K23" s="129"/>
      <c r="L23" s="129"/>
      <c r="M23" s="129"/>
      <c r="N23" s="129"/>
      <c r="O23" s="57"/>
      <c r="P23" s="57"/>
      <c r="Q23" s="57"/>
      <c r="R23" s="128" t="s">
        <v>101</v>
      </c>
      <c r="S23" s="129"/>
      <c r="T23" s="129"/>
      <c r="U23" s="129"/>
      <c r="V23" s="129"/>
      <c r="W23" s="129"/>
      <c r="X23" s="129"/>
      <c r="Y23" s="129"/>
      <c r="Z23" s="129"/>
    </row>
    <row r="24" spans="1:26" ht="17.25" customHeight="1" x14ac:dyDescent="0.3">
      <c r="A24" s="162" t="s">
        <v>68</v>
      </c>
      <c r="B24" s="129"/>
      <c r="C24" s="129"/>
      <c r="D24" s="93"/>
      <c r="E24" s="162" t="s">
        <v>102</v>
      </c>
      <c r="F24" s="129"/>
      <c r="G24" s="129"/>
      <c r="H24" s="129"/>
      <c r="I24" s="129"/>
      <c r="J24" s="129"/>
      <c r="K24" s="129"/>
      <c r="L24" s="129"/>
      <c r="M24" s="129"/>
      <c r="N24" s="129"/>
      <c r="O24" s="57"/>
      <c r="P24" s="57"/>
      <c r="Q24" s="57"/>
      <c r="R24" s="128" t="s">
        <v>102</v>
      </c>
      <c r="S24" s="129"/>
      <c r="T24" s="129"/>
      <c r="U24" s="129"/>
      <c r="V24" s="129"/>
      <c r="W24" s="129"/>
      <c r="X24" s="129"/>
      <c r="Y24" s="129"/>
      <c r="Z24" s="129"/>
    </row>
    <row r="25" spans="1:26" ht="17.25" customHeight="1" x14ac:dyDescent="0.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spans="1:26" ht="17.2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17.25" customHeight="1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ht="17.25" customHeight="1" x14ac:dyDescent="0.2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35.25" customHeight="1" x14ac:dyDescent="0.2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ht="35.25" customHeight="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ht="35.25" customHeight="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35.25" customHeight="1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ht="35.25" customHeight="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35.25" customHeight="1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35.25" customHeight="1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ht="35.2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ht="35.25" customHeight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 ht="35.25" customHeigh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ht="35.25" customHeigh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35.25" customHeigh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spans="1:26" ht="35.25" customHeight="1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A24:C24"/>
    <mergeCell ref="E24:N24"/>
    <mergeCell ref="R24:Z24"/>
    <mergeCell ref="E6:E7"/>
    <mergeCell ref="F6:F7"/>
    <mergeCell ref="B15:B17"/>
    <mergeCell ref="A20:C20"/>
    <mergeCell ref="E20:N20"/>
    <mergeCell ref="R20:Z20"/>
    <mergeCell ref="A22:C22"/>
    <mergeCell ref="E22:N22"/>
    <mergeCell ref="R22:Z22"/>
    <mergeCell ref="A23:C23"/>
    <mergeCell ref="E23:N23"/>
    <mergeCell ref="R23:Z23"/>
    <mergeCell ref="G6:G7"/>
    <mergeCell ref="H6:I6"/>
    <mergeCell ref="J6:K6"/>
    <mergeCell ref="M6:M7"/>
    <mergeCell ref="A2:Z2"/>
    <mergeCell ref="A3:Z3"/>
    <mergeCell ref="A4:Z4"/>
    <mergeCell ref="A6:A7"/>
    <mergeCell ref="B6:B7"/>
    <mergeCell ref="C6:C7"/>
    <mergeCell ref="D6:D7"/>
    <mergeCell ref="O6:Z6"/>
  </mergeCells>
  <printOptions horizontalCentered="1"/>
  <pageMargins left="0.51181102362204722" right="0.31496062992125984" top="0.55118110236220474" bottom="0.35433070866141736" header="0" footer="0"/>
  <pageSetup scale="80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opLeftCell="B1" workbookViewId="0"/>
  </sheetViews>
  <sheetFormatPr baseColWidth="10" defaultColWidth="14.42578125" defaultRowHeight="15" customHeight="1" x14ac:dyDescent="0.2"/>
  <cols>
    <col min="1" max="1" width="8.85546875" hidden="1" customWidth="1"/>
    <col min="2" max="2" width="39.140625" customWidth="1"/>
    <col min="3" max="3" width="25.85546875" customWidth="1"/>
    <col min="4" max="4" width="12.7109375" customWidth="1"/>
    <col min="5" max="5" width="12.42578125" customWidth="1"/>
    <col min="6" max="6" width="8.7109375" hidden="1" customWidth="1"/>
    <col min="7" max="7" width="10" hidden="1" customWidth="1"/>
    <col min="8" max="8" width="6.5703125" customWidth="1"/>
    <col min="9" max="9" width="5.7109375" customWidth="1"/>
    <col min="10" max="10" width="6.42578125" customWidth="1"/>
    <col min="11" max="11" width="7.7109375" customWidth="1"/>
    <col min="12" max="12" width="8" customWidth="1"/>
    <col min="13" max="13" width="11.7109375" customWidth="1"/>
    <col min="14" max="14" width="9" customWidth="1"/>
    <col min="15" max="18" width="4.28515625" hidden="1" customWidth="1"/>
    <col min="19" max="19" width="5" hidden="1" customWidth="1"/>
    <col min="20" max="26" width="4.28515625" hidden="1" customWidth="1"/>
  </cols>
  <sheetData>
    <row r="1" spans="1:26" ht="12.75" customHeight="1" x14ac:dyDescent="0.2"/>
    <row r="2" spans="1:26" ht="20.25" customHeight="1" x14ac:dyDescent="0.2">
      <c r="A2" s="166" t="s">
        <v>103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6"/>
    </row>
    <row r="3" spans="1:26" ht="18" x14ac:dyDescent="0.2">
      <c r="A3" s="157" t="s">
        <v>106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6"/>
    </row>
    <row r="4" spans="1:26" ht="18" x14ac:dyDescent="0.2">
      <c r="A4" s="157" t="s">
        <v>107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6"/>
    </row>
    <row r="5" spans="1:26" ht="9" customHeight="1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18" customHeight="1" x14ac:dyDescent="0.2">
      <c r="A6" s="138" t="s">
        <v>3</v>
      </c>
      <c r="B6" s="158" t="s">
        <v>4</v>
      </c>
      <c r="C6" s="156" t="s">
        <v>5</v>
      </c>
      <c r="D6" s="156" t="s">
        <v>6</v>
      </c>
      <c r="E6" s="156" t="s">
        <v>7</v>
      </c>
      <c r="F6" s="156" t="s">
        <v>8</v>
      </c>
      <c r="G6" s="156" t="s">
        <v>9</v>
      </c>
      <c r="H6" s="154" t="s">
        <v>13</v>
      </c>
      <c r="I6" s="155"/>
      <c r="J6" s="154" t="s">
        <v>9</v>
      </c>
      <c r="K6" s="155"/>
      <c r="L6" s="68" t="s">
        <v>24</v>
      </c>
      <c r="M6" s="156" t="s">
        <v>84</v>
      </c>
      <c r="N6" s="69" t="s">
        <v>85</v>
      </c>
      <c r="O6" s="159" t="s">
        <v>86</v>
      </c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1"/>
    </row>
    <row r="7" spans="1:26" ht="27.75" customHeight="1" x14ac:dyDescent="0.2">
      <c r="A7" s="140"/>
      <c r="B7" s="143"/>
      <c r="C7" s="125"/>
      <c r="D7" s="125"/>
      <c r="E7" s="125"/>
      <c r="F7" s="125"/>
      <c r="G7" s="125"/>
      <c r="H7" s="70" t="s">
        <v>23</v>
      </c>
      <c r="I7" s="70" t="s">
        <v>24</v>
      </c>
      <c r="J7" s="70" t="s">
        <v>23</v>
      </c>
      <c r="K7" s="70" t="s">
        <v>24</v>
      </c>
      <c r="L7" s="70" t="s">
        <v>87</v>
      </c>
      <c r="M7" s="125"/>
      <c r="N7" s="71" t="s">
        <v>87</v>
      </c>
      <c r="O7" s="72" t="s">
        <v>88</v>
      </c>
      <c r="P7" s="5" t="s">
        <v>89</v>
      </c>
      <c r="Q7" s="5" t="s">
        <v>90</v>
      </c>
      <c r="R7" s="5" t="s">
        <v>91</v>
      </c>
      <c r="S7" s="5" t="s">
        <v>92</v>
      </c>
      <c r="T7" s="5" t="s">
        <v>93</v>
      </c>
      <c r="U7" s="5" t="s">
        <v>94</v>
      </c>
      <c r="V7" s="5" t="s">
        <v>95</v>
      </c>
      <c r="W7" s="5" t="s">
        <v>96</v>
      </c>
      <c r="X7" s="5" t="s">
        <v>97</v>
      </c>
      <c r="Y7" s="5" t="s">
        <v>98</v>
      </c>
      <c r="Z7" s="5" t="s">
        <v>99</v>
      </c>
    </row>
    <row r="8" spans="1:26" ht="42" customHeight="1" x14ac:dyDescent="0.2">
      <c r="A8" s="8" t="s">
        <v>27</v>
      </c>
      <c r="B8" s="9" t="s">
        <v>28</v>
      </c>
      <c r="C8" s="20" t="s">
        <v>108</v>
      </c>
      <c r="D8" s="11" t="s">
        <v>30</v>
      </c>
      <c r="E8" s="11" t="s">
        <v>109</v>
      </c>
      <c r="F8" s="73" t="s">
        <v>32</v>
      </c>
      <c r="G8" s="74">
        <f t="shared" ref="G8:G10" si="0">SUM(O8:Z8)</f>
        <v>460</v>
      </c>
      <c r="H8" s="75">
        <f>ANUAL!P9</f>
        <v>40</v>
      </c>
      <c r="I8" s="75">
        <f>ANUAL!Q9</f>
        <v>50</v>
      </c>
      <c r="J8" s="74">
        <f>ANUAL!G9</f>
        <v>517</v>
      </c>
      <c r="K8" s="74">
        <f>ANUAL!K9+ANUAL!N9+ANUAL!Q9</f>
        <v>110</v>
      </c>
      <c r="L8" s="76">
        <f t="shared" ref="L8:L18" si="1">+K8/J8</f>
        <v>0.21276595744680851</v>
      </c>
      <c r="M8" s="74">
        <f t="shared" ref="M8:M17" si="2">+J8-K8</f>
        <v>407</v>
      </c>
      <c r="N8" s="77">
        <f t="shared" ref="N8:N18" si="3">+M8/J8</f>
        <v>0.78723404255319152</v>
      </c>
      <c r="O8" s="78">
        <v>9</v>
      </c>
      <c r="P8" s="79">
        <v>14</v>
      </c>
      <c r="Q8" s="79">
        <v>38</v>
      </c>
      <c r="R8" s="79">
        <v>38</v>
      </c>
      <c r="S8" s="79">
        <v>50</v>
      </c>
      <c r="T8" s="79">
        <v>51</v>
      </c>
      <c r="U8" s="79">
        <v>77</v>
      </c>
      <c r="V8" s="79">
        <v>29</v>
      </c>
      <c r="W8" s="79">
        <v>27</v>
      </c>
      <c r="X8" s="79">
        <v>46</v>
      </c>
      <c r="Y8" s="79">
        <v>38</v>
      </c>
      <c r="Z8" s="79">
        <v>43</v>
      </c>
    </row>
    <row r="9" spans="1:26" ht="33" customHeight="1" x14ac:dyDescent="0.2">
      <c r="A9" s="8" t="s">
        <v>33</v>
      </c>
      <c r="B9" s="19" t="s">
        <v>34</v>
      </c>
      <c r="C9" s="20" t="s">
        <v>35</v>
      </c>
      <c r="D9" s="11" t="s">
        <v>30</v>
      </c>
      <c r="E9" s="21" t="s">
        <v>36</v>
      </c>
      <c r="F9" s="73" t="s">
        <v>32</v>
      </c>
      <c r="G9" s="74">
        <f t="shared" si="0"/>
        <v>18540</v>
      </c>
      <c r="H9" s="75">
        <f>ANUAL!P10</f>
        <v>607</v>
      </c>
      <c r="I9" s="75">
        <f>ANUAL!Q10</f>
        <v>856</v>
      </c>
      <c r="J9" s="74">
        <f>ANUAL!G10</f>
        <v>6936</v>
      </c>
      <c r="K9" s="74">
        <f>ANUAL!K10+ANUAL!N10+ANUAL!Q10</f>
        <v>1978</v>
      </c>
      <c r="L9" s="76">
        <f t="shared" si="1"/>
        <v>0.28517877739331027</v>
      </c>
      <c r="M9" s="74">
        <f t="shared" si="2"/>
        <v>4958</v>
      </c>
      <c r="N9" s="77">
        <f t="shared" si="3"/>
        <v>0.71482122260668979</v>
      </c>
      <c r="O9" s="78">
        <f>678+45</f>
        <v>723</v>
      </c>
      <c r="P9" s="79">
        <f>754+45</f>
        <v>799</v>
      </c>
      <c r="Q9" s="79">
        <f>1243+45</f>
        <v>1288</v>
      </c>
      <c r="R9" s="79">
        <f>1256+45</f>
        <v>1301</v>
      </c>
      <c r="S9" s="79">
        <f>4876+45</f>
        <v>4921</v>
      </c>
      <c r="T9" s="79">
        <f>728+45</f>
        <v>773</v>
      </c>
      <c r="U9" s="79">
        <f>1231+45</f>
        <v>1276</v>
      </c>
      <c r="V9" s="79">
        <f>929+45</f>
        <v>974</v>
      </c>
      <c r="W9" s="79">
        <f>553+45</f>
        <v>598</v>
      </c>
      <c r="X9" s="79">
        <f>5024+45</f>
        <v>5069</v>
      </c>
      <c r="Y9" s="79">
        <f>477+45</f>
        <v>522</v>
      </c>
      <c r="Z9" s="79">
        <f>251+45</f>
        <v>296</v>
      </c>
    </row>
    <row r="10" spans="1:26" ht="33" customHeight="1" x14ac:dyDescent="0.2">
      <c r="A10" s="8" t="s">
        <v>33</v>
      </c>
      <c r="B10" s="19" t="s">
        <v>37</v>
      </c>
      <c r="C10" s="20" t="s">
        <v>38</v>
      </c>
      <c r="D10" s="11" t="s">
        <v>30</v>
      </c>
      <c r="E10" s="21" t="s">
        <v>36</v>
      </c>
      <c r="F10" s="73" t="s">
        <v>39</v>
      </c>
      <c r="G10" s="74">
        <f t="shared" si="0"/>
        <v>55000</v>
      </c>
      <c r="H10" s="75">
        <f>ANUAL!P11</f>
        <v>2200</v>
      </c>
      <c r="I10" s="75">
        <f>ANUAL!Q11</f>
        <v>2848</v>
      </c>
      <c r="J10" s="74">
        <f>ANUAL!G11</f>
        <v>29920</v>
      </c>
      <c r="K10" s="74">
        <f>ANUAL!K11+ANUAL!N11+ANUAL!Q11</f>
        <v>8784</v>
      </c>
      <c r="L10" s="76">
        <f t="shared" si="1"/>
        <v>0.29358288770053476</v>
      </c>
      <c r="M10" s="74">
        <f t="shared" si="2"/>
        <v>21136</v>
      </c>
      <c r="N10" s="77">
        <f t="shared" si="3"/>
        <v>0.70641711229946524</v>
      </c>
      <c r="O10" s="80">
        <v>5489</v>
      </c>
      <c r="P10" s="27">
        <v>3642</v>
      </c>
      <c r="Q10" s="27">
        <v>6028</v>
      </c>
      <c r="R10" s="27">
        <v>5094</v>
      </c>
      <c r="S10" s="27">
        <v>5946</v>
      </c>
      <c r="T10" s="27">
        <v>5653</v>
      </c>
      <c r="U10" s="27">
        <v>6079</v>
      </c>
      <c r="V10" s="27">
        <v>4685</v>
      </c>
      <c r="W10" s="27">
        <v>2587</v>
      </c>
      <c r="X10" s="27">
        <v>2688</v>
      </c>
      <c r="Y10" s="27">
        <v>3642</v>
      </c>
      <c r="Z10" s="27">
        <v>3467</v>
      </c>
    </row>
    <row r="11" spans="1:26" ht="46.5" customHeight="1" x14ac:dyDescent="0.2">
      <c r="A11" s="8"/>
      <c r="B11" s="19" t="s">
        <v>44</v>
      </c>
      <c r="C11" s="20" t="s">
        <v>45</v>
      </c>
      <c r="D11" s="11" t="s">
        <v>30</v>
      </c>
      <c r="E11" s="21" t="s">
        <v>36</v>
      </c>
      <c r="F11" s="73"/>
      <c r="G11" s="74"/>
      <c r="H11" s="75">
        <f>ANUAL!P13</f>
        <v>0</v>
      </c>
      <c r="I11" s="75">
        <f>ANUAL!Q13</f>
        <v>-11</v>
      </c>
      <c r="J11" s="74">
        <f>ANUAL!G13</f>
        <v>851</v>
      </c>
      <c r="K11" s="74">
        <f>ANUAL!K13+ANUAL!N13+ANUAL!Q13</f>
        <v>469</v>
      </c>
      <c r="L11" s="76">
        <f t="shared" si="1"/>
        <v>0.55111633372502933</v>
      </c>
      <c r="M11" s="74">
        <f t="shared" si="2"/>
        <v>382</v>
      </c>
      <c r="N11" s="77">
        <f t="shared" si="3"/>
        <v>0.44888366627497062</v>
      </c>
      <c r="O11" s="78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ht="34.5" customHeight="1" x14ac:dyDescent="0.2">
      <c r="A12" s="8" t="s">
        <v>33</v>
      </c>
      <c r="B12" s="19" t="s">
        <v>46</v>
      </c>
      <c r="C12" s="20" t="s">
        <v>47</v>
      </c>
      <c r="D12" s="11" t="s">
        <v>30</v>
      </c>
      <c r="E12" s="21" t="s">
        <v>48</v>
      </c>
      <c r="F12" s="73" t="s">
        <v>39</v>
      </c>
      <c r="G12" s="74">
        <f>SUM(O12:Z12)</f>
        <v>721</v>
      </c>
      <c r="H12" s="75">
        <f>ANUAL!P14</f>
        <v>1</v>
      </c>
      <c r="I12" s="75">
        <f>ANUAL!Q14</f>
        <v>1</v>
      </c>
      <c r="J12" s="74">
        <f>ANUAL!G14</f>
        <v>12</v>
      </c>
      <c r="K12" s="74">
        <f>ANUAL!K14+ANUAL!N14+ANUAL!Q14</f>
        <v>3</v>
      </c>
      <c r="L12" s="76">
        <f t="shared" si="1"/>
        <v>0.25</v>
      </c>
      <c r="M12" s="74">
        <f t="shared" si="2"/>
        <v>9</v>
      </c>
      <c r="N12" s="77">
        <f t="shared" si="3"/>
        <v>0.75</v>
      </c>
      <c r="O12" s="78">
        <v>360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361</v>
      </c>
      <c r="W12" s="79">
        <v>0</v>
      </c>
      <c r="X12" s="79">
        <v>0</v>
      </c>
      <c r="Y12" s="79">
        <v>0</v>
      </c>
      <c r="Z12" s="79">
        <v>0</v>
      </c>
    </row>
    <row r="13" spans="1:26" ht="27" x14ac:dyDescent="0.2">
      <c r="A13" s="40"/>
      <c r="B13" s="107" t="s">
        <v>110</v>
      </c>
      <c r="C13" s="108" t="s">
        <v>111</v>
      </c>
      <c r="D13" s="36" t="s">
        <v>42</v>
      </c>
      <c r="E13" s="109" t="s">
        <v>112</v>
      </c>
      <c r="F13" s="83"/>
      <c r="G13" s="85"/>
      <c r="H13" s="75">
        <f>ANUAL!P15</f>
        <v>0</v>
      </c>
      <c r="I13" s="75">
        <f>ANUAL!Q15</f>
        <v>2</v>
      </c>
      <c r="J13" s="74">
        <f>ANUAL!G15</f>
        <v>4</v>
      </c>
      <c r="K13" s="74">
        <f>ANUAL!K15+ANUAL!N15+ANUAL!Q15</f>
        <v>5</v>
      </c>
      <c r="L13" s="84">
        <f t="shared" si="1"/>
        <v>1.25</v>
      </c>
      <c r="M13" s="85">
        <f t="shared" si="2"/>
        <v>-1</v>
      </c>
      <c r="N13" s="86">
        <f t="shared" si="3"/>
        <v>-0.25</v>
      </c>
      <c r="O13" s="87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ht="27" x14ac:dyDescent="0.2">
      <c r="A14" s="40"/>
      <c r="B14" s="151" t="s">
        <v>52</v>
      </c>
      <c r="C14" s="20" t="s">
        <v>53</v>
      </c>
      <c r="D14" s="11" t="s">
        <v>30</v>
      </c>
      <c r="E14" s="21" t="s">
        <v>54</v>
      </c>
      <c r="F14" s="83"/>
      <c r="G14" s="85"/>
      <c r="H14" s="75">
        <f>ANUAL!P16</f>
        <v>1</v>
      </c>
      <c r="I14" s="75">
        <f>ANUAL!Q16</f>
        <v>1</v>
      </c>
      <c r="J14" s="74">
        <f>ANUAL!G16</f>
        <v>12</v>
      </c>
      <c r="K14" s="74">
        <f>ANUAL!K16+ANUAL!N16+ANUAL!Q16</f>
        <v>3</v>
      </c>
      <c r="L14" s="84">
        <f t="shared" si="1"/>
        <v>0.25</v>
      </c>
      <c r="M14" s="85">
        <f t="shared" si="2"/>
        <v>9</v>
      </c>
      <c r="N14" s="86">
        <f t="shared" si="3"/>
        <v>0.75</v>
      </c>
      <c r="O14" s="87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spans="1:26" ht="16.5" customHeight="1" x14ac:dyDescent="0.2">
      <c r="A15" s="40"/>
      <c r="B15" s="142"/>
      <c r="C15" s="20" t="s">
        <v>55</v>
      </c>
      <c r="D15" s="11" t="s">
        <v>30</v>
      </c>
      <c r="E15" s="21" t="s">
        <v>56</v>
      </c>
      <c r="F15" s="83"/>
      <c r="G15" s="85"/>
      <c r="H15" s="75">
        <f>ANUAL!P17</f>
        <v>1</v>
      </c>
      <c r="I15" s="75">
        <f>ANUAL!Q17</f>
        <v>1</v>
      </c>
      <c r="J15" s="74">
        <f>ANUAL!G17</f>
        <v>12</v>
      </c>
      <c r="K15" s="74">
        <f>ANUAL!K17+ANUAL!N17+ANUAL!Q17</f>
        <v>3</v>
      </c>
      <c r="L15" s="84">
        <f t="shared" si="1"/>
        <v>0.25</v>
      </c>
      <c r="M15" s="85">
        <f t="shared" si="2"/>
        <v>9</v>
      </c>
      <c r="N15" s="86">
        <f t="shared" si="3"/>
        <v>0.75</v>
      </c>
      <c r="O15" s="87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ht="27" x14ac:dyDescent="0.2">
      <c r="A16" s="40"/>
      <c r="B16" s="142"/>
      <c r="C16" s="20" t="s">
        <v>57</v>
      </c>
      <c r="D16" s="11" t="s">
        <v>30</v>
      </c>
      <c r="E16" s="21" t="s">
        <v>58</v>
      </c>
      <c r="F16" s="83"/>
      <c r="G16" s="85"/>
      <c r="H16" s="75">
        <f>ANUAL!P18</f>
        <v>2</v>
      </c>
      <c r="I16" s="75">
        <f>ANUAL!Q18</f>
        <v>2</v>
      </c>
      <c r="J16" s="74">
        <f>ANUAL!G18</f>
        <v>25</v>
      </c>
      <c r="K16" s="74">
        <f>ANUAL!K18+ANUAL!N18+ANUAL!Q18</f>
        <v>6</v>
      </c>
      <c r="L16" s="84">
        <f t="shared" si="1"/>
        <v>0.24</v>
      </c>
      <c r="M16" s="85">
        <f t="shared" si="2"/>
        <v>19</v>
      </c>
      <c r="N16" s="86">
        <f t="shared" si="3"/>
        <v>0.76</v>
      </c>
      <c r="O16" s="87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ht="27" x14ac:dyDescent="0.2">
      <c r="A17" s="40"/>
      <c r="B17" s="152"/>
      <c r="C17" s="110" t="s">
        <v>59</v>
      </c>
      <c r="D17" s="42" t="s">
        <v>30</v>
      </c>
      <c r="E17" s="43" t="s">
        <v>60</v>
      </c>
      <c r="F17" s="89"/>
      <c r="G17" s="91"/>
      <c r="H17" s="104">
        <f>ANUAL!P19</f>
        <v>1</v>
      </c>
      <c r="I17" s="104">
        <f>ANUAL!Q19</f>
        <v>1</v>
      </c>
      <c r="J17" s="105">
        <f>ANUAL!G19</f>
        <v>12</v>
      </c>
      <c r="K17" s="105">
        <f>ANUAL!K19+ANUAL!N19+ANUAL!Q19</f>
        <v>3</v>
      </c>
      <c r="L17" s="90">
        <f t="shared" si="1"/>
        <v>0.25</v>
      </c>
      <c r="M17" s="91">
        <f t="shared" si="2"/>
        <v>9</v>
      </c>
      <c r="N17" s="92">
        <f t="shared" si="3"/>
        <v>0.75</v>
      </c>
      <c r="O17" s="87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ht="16.5" x14ac:dyDescent="0.3">
      <c r="A18" s="48"/>
      <c r="B18" s="93"/>
      <c r="C18" s="93"/>
      <c r="D18" s="93"/>
      <c r="E18" s="93"/>
      <c r="F18" s="93"/>
      <c r="G18" s="106">
        <f>SUM(G8:G12)</f>
        <v>74721</v>
      </c>
      <c r="H18" s="94">
        <f t="shared" ref="H18:K18" si="4">SUM(H8:H17)</f>
        <v>2853</v>
      </c>
      <c r="I18" s="95">
        <f t="shared" si="4"/>
        <v>3751</v>
      </c>
      <c r="J18" s="95">
        <f t="shared" si="4"/>
        <v>38301</v>
      </c>
      <c r="K18" s="95">
        <f t="shared" si="4"/>
        <v>11364</v>
      </c>
      <c r="L18" s="96">
        <f t="shared" si="1"/>
        <v>0.29670243596772933</v>
      </c>
      <c r="M18" s="95">
        <f>SUM(M8:M17)</f>
        <v>26937</v>
      </c>
      <c r="N18" s="97">
        <f t="shared" si="3"/>
        <v>0.70329756403227073</v>
      </c>
      <c r="O18" s="98">
        <f t="shared" ref="O18:Z18" si="5">SUM(O8:O12)</f>
        <v>6581</v>
      </c>
      <c r="P18" s="99">
        <f t="shared" si="5"/>
        <v>4455</v>
      </c>
      <c r="Q18" s="99">
        <f t="shared" si="5"/>
        <v>7354</v>
      </c>
      <c r="R18" s="99">
        <f t="shared" si="5"/>
        <v>6433</v>
      </c>
      <c r="S18" s="99">
        <f t="shared" si="5"/>
        <v>10917</v>
      </c>
      <c r="T18" s="99">
        <f t="shared" si="5"/>
        <v>6477</v>
      </c>
      <c r="U18" s="99">
        <f t="shared" si="5"/>
        <v>7432</v>
      </c>
      <c r="V18" s="99">
        <f t="shared" si="5"/>
        <v>6049</v>
      </c>
      <c r="W18" s="99">
        <f t="shared" si="5"/>
        <v>3212</v>
      </c>
      <c r="X18" s="99">
        <f t="shared" si="5"/>
        <v>7803</v>
      </c>
      <c r="Y18" s="99">
        <f t="shared" si="5"/>
        <v>4202</v>
      </c>
      <c r="Z18" s="99">
        <f t="shared" si="5"/>
        <v>3806</v>
      </c>
    </row>
    <row r="19" spans="1:26" ht="17.25" customHeight="1" x14ac:dyDescent="0.2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  <c r="Y19" s="57"/>
      <c r="Z19" s="57"/>
    </row>
    <row r="20" spans="1:26" ht="20.25" customHeight="1" x14ac:dyDescent="0.3">
      <c r="A20" s="164" t="s">
        <v>62</v>
      </c>
      <c r="B20" s="129"/>
      <c r="C20" s="129"/>
      <c r="D20" s="93"/>
      <c r="E20" s="162" t="s">
        <v>63</v>
      </c>
      <c r="F20" s="129"/>
      <c r="G20" s="129"/>
      <c r="H20" s="129"/>
      <c r="I20" s="129"/>
      <c r="J20" s="129"/>
      <c r="K20" s="129"/>
      <c r="L20" s="129"/>
      <c r="M20" s="129"/>
      <c r="N20" s="129"/>
      <c r="O20" s="57"/>
      <c r="P20" s="57"/>
      <c r="Q20" s="57"/>
      <c r="R20" s="128" t="s">
        <v>63</v>
      </c>
      <c r="S20" s="129"/>
      <c r="T20" s="129"/>
      <c r="U20" s="129"/>
      <c r="V20" s="129"/>
      <c r="W20" s="129"/>
      <c r="X20" s="129"/>
      <c r="Y20" s="129"/>
      <c r="Z20" s="129"/>
    </row>
    <row r="21" spans="1:26" ht="20.25" customHeight="1" x14ac:dyDescent="0.3">
      <c r="A21" s="100"/>
      <c r="B21" s="101"/>
      <c r="C21" s="101"/>
      <c r="D21" s="93"/>
      <c r="E21" s="102"/>
      <c r="F21" s="102"/>
      <c r="G21" s="102"/>
      <c r="H21" s="102"/>
      <c r="I21" s="103"/>
      <c r="J21" s="102"/>
      <c r="K21" s="102"/>
      <c r="L21" s="102"/>
      <c r="M21" s="102"/>
      <c r="N21" s="57"/>
      <c r="O21" s="57"/>
      <c r="P21" s="57"/>
      <c r="Q21" s="57"/>
      <c r="R21" s="61"/>
      <c r="S21" s="61"/>
      <c r="T21" s="61"/>
      <c r="U21" s="61"/>
      <c r="V21" s="62"/>
      <c r="W21" s="61"/>
      <c r="X21" s="61"/>
      <c r="Y21" s="61"/>
      <c r="Z21" s="61"/>
    </row>
    <row r="22" spans="1:26" ht="12.75" customHeight="1" x14ac:dyDescent="0.3">
      <c r="A22" s="165" t="s">
        <v>64</v>
      </c>
      <c r="B22" s="129"/>
      <c r="C22" s="129"/>
      <c r="D22" s="93"/>
      <c r="E22" s="165" t="s">
        <v>65</v>
      </c>
      <c r="F22" s="129"/>
      <c r="G22" s="129"/>
      <c r="H22" s="129"/>
      <c r="I22" s="129"/>
      <c r="J22" s="129"/>
      <c r="K22" s="129"/>
      <c r="L22" s="129"/>
      <c r="M22" s="129"/>
      <c r="N22" s="129"/>
      <c r="O22" s="57"/>
      <c r="P22" s="57"/>
      <c r="Q22" s="57"/>
      <c r="R22" s="149" t="s">
        <v>65</v>
      </c>
      <c r="S22" s="129"/>
      <c r="T22" s="129"/>
      <c r="U22" s="129"/>
      <c r="V22" s="129"/>
      <c r="W22" s="129"/>
      <c r="X22" s="129"/>
      <c r="Y22" s="129"/>
      <c r="Z22" s="129"/>
    </row>
    <row r="23" spans="1:26" ht="12.75" customHeight="1" x14ac:dyDescent="0.3">
      <c r="A23" s="162" t="s">
        <v>67</v>
      </c>
      <c r="B23" s="129"/>
      <c r="C23" s="129"/>
      <c r="D23" s="93"/>
      <c r="E23" s="162" t="s">
        <v>100</v>
      </c>
      <c r="F23" s="129"/>
      <c r="G23" s="129"/>
      <c r="H23" s="129"/>
      <c r="I23" s="129"/>
      <c r="J23" s="129"/>
      <c r="K23" s="129"/>
      <c r="L23" s="129"/>
      <c r="M23" s="129"/>
      <c r="N23" s="129"/>
      <c r="O23" s="57"/>
      <c r="P23" s="57"/>
      <c r="Q23" s="57"/>
      <c r="R23" s="128" t="s">
        <v>101</v>
      </c>
      <c r="S23" s="129"/>
      <c r="T23" s="129"/>
      <c r="U23" s="129"/>
      <c r="V23" s="129"/>
      <c r="W23" s="129"/>
      <c r="X23" s="129"/>
      <c r="Y23" s="129"/>
      <c r="Z23" s="129"/>
    </row>
    <row r="24" spans="1:26" ht="17.25" customHeight="1" x14ac:dyDescent="0.3">
      <c r="A24" s="162" t="s">
        <v>68</v>
      </c>
      <c r="B24" s="129"/>
      <c r="C24" s="129"/>
      <c r="D24" s="93"/>
      <c r="E24" s="162" t="s">
        <v>102</v>
      </c>
      <c r="F24" s="129"/>
      <c r="G24" s="129"/>
      <c r="H24" s="129"/>
      <c r="I24" s="129"/>
      <c r="J24" s="129"/>
      <c r="K24" s="129"/>
      <c r="L24" s="129"/>
      <c r="M24" s="129"/>
      <c r="N24" s="129"/>
      <c r="O24" s="57"/>
      <c r="P24" s="57"/>
      <c r="Q24" s="57"/>
      <c r="R24" s="128" t="s">
        <v>102</v>
      </c>
      <c r="S24" s="129"/>
      <c r="T24" s="129"/>
      <c r="U24" s="129"/>
      <c r="V24" s="129"/>
      <c r="W24" s="129"/>
      <c r="X24" s="129"/>
      <c r="Y24" s="129"/>
      <c r="Z24" s="129"/>
    </row>
    <row r="25" spans="1:26" ht="17.25" customHeight="1" x14ac:dyDescent="0.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</row>
    <row r="26" spans="1:26" ht="17.2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17.25" customHeight="1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ht="17.25" customHeight="1" x14ac:dyDescent="0.2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35.25" customHeight="1" x14ac:dyDescent="0.2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ht="35.25" customHeight="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ht="35.25" customHeight="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35.25" customHeight="1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ht="35.25" customHeight="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35.25" customHeight="1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35.25" customHeight="1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ht="35.2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ht="35.25" customHeight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 ht="35.25" customHeigh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ht="35.25" customHeigh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35.25" customHeigh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spans="1:26" ht="35.25" customHeight="1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A24:C24"/>
    <mergeCell ref="E24:N24"/>
    <mergeCell ref="R24:Z24"/>
    <mergeCell ref="E6:E7"/>
    <mergeCell ref="F6:F7"/>
    <mergeCell ref="B14:B17"/>
    <mergeCell ref="A20:C20"/>
    <mergeCell ref="E20:N20"/>
    <mergeCell ref="R20:Z20"/>
    <mergeCell ref="A22:C22"/>
    <mergeCell ref="E22:N22"/>
    <mergeCell ref="R22:Z22"/>
    <mergeCell ref="A23:C23"/>
    <mergeCell ref="E23:N23"/>
    <mergeCell ref="R23:Z23"/>
    <mergeCell ref="G6:G7"/>
    <mergeCell ref="H6:I6"/>
    <mergeCell ref="J6:K6"/>
    <mergeCell ref="M6:M7"/>
    <mergeCell ref="A2:Z2"/>
    <mergeCell ref="A3:Z3"/>
    <mergeCell ref="A4:Z4"/>
    <mergeCell ref="A6:A7"/>
    <mergeCell ref="B6:B7"/>
    <mergeCell ref="C6:C7"/>
    <mergeCell ref="D6:D7"/>
    <mergeCell ref="O6:Z6"/>
  </mergeCells>
  <printOptions horizontalCentered="1"/>
  <pageMargins left="0.51181102362204722" right="0.31496062992125984" top="0.55118110236220474" bottom="0.35433070866141736" header="0" footer="0"/>
  <pageSetup scale="8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1001"/>
  <sheetViews>
    <sheetView topLeftCell="B1" workbookViewId="0"/>
  </sheetViews>
  <sheetFormatPr baseColWidth="10" defaultColWidth="14.42578125" defaultRowHeight="15" customHeight="1" x14ac:dyDescent="0.2"/>
  <cols>
    <col min="1" max="1" width="8.85546875" hidden="1" customWidth="1"/>
    <col min="2" max="2" width="39.140625" customWidth="1"/>
    <col min="3" max="3" width="25.85546875" customWidth="1"/>
    <col min="4" max="4" width="12.7109375" customWidth="1"/>
    <col min="5" max="5" width="12.42578125" customWidth="1"/>
    <col min="6" max="6" width="8.7109375" customWidth="1"/>
    <col min="7" max="7" width="10" customWidth="1"/>
    <col min="8" max="8" width="6.5703125" customWidth="1"/>
    <col min="9" max="9" width="5.7109375" customWidth="1"/>
    <col min="10" max="10" width="6.42578125" customWidth="1"/>
    <col min="11" max="11" width="7.7109375" customWidth="1"/>
    <col min="12" max="12" width="8" customWidth="1"/>
    <col min="13" max="13" width="11.7109375" customWidth="1"/>
    <col min="14" max="14" width="9" customWidth="1"/>
    <col min="15" max="18" width="4.28515625" hidden="1" customWidth="1"/>
    <col min="19" max="19" width="5" hidden="1" customWidth="1"/>
    <col min="20" max="26" width="4.28515625" hidden="1" customWidth="1"/>
  </cols>
  <sheetData>
    <row r="1" spans="1:26" ht="12.75" customHeight="1" x14ac:dyDescent="0.2"/>
    <row r="2" spans="1:26" ht="20.25" customHeight="1" x14ac:dyDescent="0.2">
      <c r="A2" s="166" t="s">
        <v>103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6"/>
    </row>
    <row r="3" spans="1:26" ht="18" x14ac:dyDescent="0.2">
      <c r="A3" s="157" t="s">
        <v>113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6"/>
    </row>
    <row r="4" spans="1:26" ht="18" x14ac:dyDescent="0.2">
      <c r="A4" s="157" t="s">
        <v>114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6"/>
    </row>
    <row r="5" spans="1:26" ht="9" customHeight="1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18" customHeight="1" x14ac:dyDescent="0.2">
      <c r="A6" s="138" t="s">
        <v>3</v>
      </c>
      <c r="B6" s="158" t="s">
        <v>4</v>
      </c>
      <c r="C6" s="156" t="s">
        <v>5</v>
      </c>
      <c r="D6" s="156" t="s">
        <v>6</v>
      </c>
      <c r="E6" s="156" t="s">
        <v>7</v>
      </c>
      <c r="F6" s="156" t="s">
        <v>8</v>
      </c>
      <c r="G6" s="156" t="s">
        <v>9</v>
      </c>
      <c r="H6" s="154" t="s">
        <v>14</v>
      </c>
      <c r="I6" s="155"/>
      <c r="J6" s="154" t="s">
        <v>9</v>
      </c>
      <c r="K6" s="155"/>
      <c r="L6" s="68" t="s">
        <v>24</v>
      </c>
      <c r="M6" s="156" t="s">
        <v>84</v>
      </c>
      <c r="N6" s="69" t="s">
        <v>85</v>
      </c>
      <c r="O6" s="159" t="s">
        <v>86</v>
      </c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1"/>
    </row>
    <row r="7" spans="1:26" ht="27.75" customHeight="1" x14ac:dyDescent="0.2">
      <c r="A7" s="140"/>
      <c r="B7" s="143"/>
      <c r="C7" s="125"/>
      <c r="D7" s="125"/>
      <c r="E7" s="125"/>
      <c r="F7" s="125"/>
      <c r="G7" s="125"/>
      <c r="H7" s="70" t="s">
        <v>23</v>
      </c>
      <c r="I7" s="70" t="s">
        <v>24</v>
      </c>
      <c r="J7" s="70" t="s">
        <v>23</v>
      </c>
      <c r="K7" s="70" t="s">
        <v>24</v>
      </c>
      <c r="L7" s="70" t="s">
        <v>87</v>
      </c>
      <c r="M7" s="125"/>
      <c r="N7" s="71" t="s">
        <v>87</v>
      </c>
      <c r="O7" s="72" t="s">
        <v>88</v>
      </c>
      <c r="P7" s="5" t="s">
        <v>89</v>
      </c>
      <c r="Q7" s="5" t="s">
        <v>90</v>
      </c>
      <c r="R7" s="5" t="s">
        <v>91</v>
      </c>
      <c r="S7" s="5" t="s">
        <v>92</v>
      </c>
      <c r="T7" s="5" t="s">
        <v>93</v>
      </c>
      <c r="U7" s="5" t="s">
        <v>94</v>
      </c>
      <c r="V7" s="5" t="s">
        <v>95</v>
      </c>
      <c r="W7" s="5" t="s">
        <v>96</v>
      </c>
      <c r="X7" s="5" t="s">
        <v>97</v>
      </c>
      <c r="Y7" s="5" t="s">
        <v>98</v>
      </c>
      <c r="Z7" s="5" t="s">
        <v>99</v>
      </c>
    </row>
    <row r="8" spans="1:26" ht="33.75" customHeight="1" x14ac:dyDescent="0.2">
      <c r="A8" s="8" t="s">
        <v>27</v>
      </c>
      <c r="B8" s="9" t="str">
        <f>ANUAL!B9</f>
        <v>Prestación de servicios integrales para la realización de Eventos, Congresos y Exposiciones</v>
      </c>
      <c r="C8" s="20" t="str">
        <f>ANUAL!C9</f>
        <v>Porcentaje del avance de eventos realizados respecto los proyectados en el ejercicio</v>
      </c>
      <c r="D8" s="11" t="str">
        <f>ANUAL!D9</f>
        <v xml:space="preserve">Mensual </v>
      </c>
      <c r="E8" s="11" t="str">
        <f>ANUAL!E9</f>
        <v xml:space="preserve">Eventos </v>
      </c>
      <c r="F8" s="73" t="str">
        <f>ANUAL!F9</f>
        <v>Eficacia</v>
      </c>
      <c r="G8" s="74">
        <f>ANUAL!G9</f>
        <v>517</v>
      </c>
      <c r="H8" s="75">
        <f>ANUAL!S9</f>
        <v>30</v>
      </c>
      <c r="I8" s="75">
        <f>ANUAL!T9</f>
        <v>29</v>
      </c>
      <c r="J8" s="74">
        <f>ANUAL!G9</f>
        <v>517</v>
      </c>
      <c r="K8" s="74">
        <f>ANUAL!H9</f>
        <v>504</v>
      </c>
      <c r="L8" s="76">
        <f>ANUAL!I9</f>
        <v>0.97485493230174081</v>
      </c>
      <c r="M8" s="74">
        <f t="shared" ref="M8:M18" si="0">+J8-K8</f>
        <v>13</v>
      </c>
      <c r="N8" s="77">
        <f t="shared" ref="N8:N19" si="1">+M8/J8</f>
        <v>2.5145067698259187E-2</v>
      </c>
      <c r="O8" s="78">
        <v>9</v>
      </c>
      <c r="P8" s="79">
        <v>14</v>
      </c>
      <c r="Q8" s="79">
        <v>38</v>
      </c>
      <c r="R8" s="79">
        <v>38</v>
      </c>
      <c r="S8" s="79">
        <v>50</v>
      </c>
      <c r="T8" s="79">
        <v>51</v>
      </c>
      <c r="U8" s="79">
        <v>77</v>
      </c>
      <c r="V8" s="79">
        <v>29</v>
      </c>
      <c r="W8" s="79">
        <v>27</v>
      </c>
      <c r="X8" s="79">
        <v>46</v>
      </c>
      <c r="Y8" s="79">
        <v>38</v>
      </c>
      <c r="Z8" s="79">
        <v>43</v>
      </c>
    </row>
    <row r="9" spans="1:26" ht="35.25" customHeight="1" x14ac:dyDescent="0.2">
      <c r="A9" s="8" t="s">
        <v>33</v>
      </c>
      <c r="B9" s="9" t="str">
        <f>ANUAL!B10</f>
        <v>Incremento  en atracción de personas interesadas en las Actividades ofrecidas por el Orquidario.</v>
      </c>
      <c r="C9" s="20" t="str">
        <f>ANUAL!C10</f>
        <v>Porcentaje de personas que acuden a los servicios ofrecidos por el Orquidario</v>
      </c>
      <c r="D9" s="11" t="str">
        <f>ANUAL!D10</f>
        <v xml:space="preserve">Mensual </v>
      </c>
      <c r="E9" s="11" t="str">
        <f>ANUAL!E10</f>
        <v>Personas</v>
      </c>
      <c r="F9" s="73" t="str">
        <f>ANUAL!F10</f>
        <v>Eficacia</v>
      </c>
      <c r="G9" s="74">
        <f>ANUAL!G10</f>
        <v>6936</v>
      </c>
      <c r="H9" s="75">
        <f>ANUAL!S10</f>
        <v>711</v>
      </c>
      <c r="I9" s="75">
        <f>ANUAL!T10</f>
        <v>940</v>
      </c>
      <c r="J9" s="74">
        <f>ANUAL!G10</f>
        <v>6936</v>
      </c>
      <c r="K9" s="74">
        <f>ANUAL!K10+ANUAL!N10+ANUAL!Q10+ANUAL!T10</f>
        <v>2918</v>
      </c>
      <c r="L9" s="76">
        <f t="shared" ref="L9:L19" si="2">+K9/J9</f>
        <v>0.42070357554786619</v>
      </c>
      <c r="M9" s="74">
        <f t="shared" si="0"/>
        <v>4018</v>
      </c>
      <c r="N9" s="77">
        <f t="shared" si="1"/>
        <v>0.57929642445213381</v>
      </c>
      <c r="O9" s="78">
        <f>678+45</f>
        <v>723</v>
      </c>
      <c r="P9" s="79">
        <f>754+45</f>
        <v>799</v>
      </c>
      <c r="Q9" s="79">
        <f>1243+45</f>
        <v>1288</v>
      </c>
      <c r="R9" s="79">
        <f>1256+45</f>
        <v>1301</v>
      </c>
      <c r="S9" s="79">
        <f>4876+45</f>
        <v>4921</v>
      </c>
      <c r="T9" s="79">
        <f>728+45</f>
        <v>773</v>
      </c>
      <c r="U9" s="79">
        <f>1231+45</f>
        <v>1276</v>
      </c>
      <c r="V9" s="79">
        <f>929+45</f>
        <v>974</v>
      </c>
      <c r="W9" s="79">
        <f>553+45</f>
        <v>598</v>
      </c>
      <c r="X9" s="79">
        <f>5024+45</f>
        <v>5069</v>
      </c>
      <c r="Y9" s="79">
        <f>477+45</f>
        <v>522</v>
      </c>
      <c r="Z9" s="79">
        <f>251+45</f>
        <v>296</v>
      </c>
    </row>
    <row r="10" spans="1:26" ht="33.75" customHeight="1" x14ac:dyDescent="0.2">
      <c r="A10" s="8" t="s">
        <v>33</v>
      </c>
      <c r="B10" s="9" t="str">
        <f>ANUAL!B11</f>
        <v>Incremento  en atracción de personas interesadas en las Actividades ofrecidas por el Planetario.</v>
      </c>
      <c r="C10" s="20" t="str">
        <f>ANUAL!C11</f>
        <v>Porcentaje de personas que acuden a los servicios ofrecidos por el Planetario</v>
      </c>
      <c r="D10" s="11" t="str">
        <f>ANUAL!D11</f>
        <v xml:space="preserve">Mensual </v>
      </c>
      <c r="E10" s="11" t="str">
        <f>ANUAL!E11</f>
        <v>Personas</v>
      </c>
      <c r="F10" s="73" t="str">
        <f>ANUAL!F11</f>
        <v xml:space="preserve">Eficacia </v>
      </c>
      <c r="G10" s="74">
        <f>ANUAL!G11</f>
        <v>29920</v>
      </c>
      <c r="H10" s="75">
        <f>ANUAL!S11</f>
        <v>3800</v>
      </c>
      <c r="I10" s="75">
        <f>ANUAL!T11</f>
        <v>5923</v>
      </c>
      <c r="J10" s="74">
        <f>ANUAL!G11</f>
        <v>29920</v>
      </c>
      <c r="K10" s="74">
        <f>ANUAL!K11+ANUAL!N11+ANUAL!Q11+ANUAL!T11</f>
        <v>14707</v>
      </c>
      <c r="L10" s="76">
        <f t="shared" si="2"/>
        <v>0.4915441176470588</v>
      </c>
      <c r="M10" s="74">
        <f t="shared" si="0"/>
        <v>15213</v>
      </c>
      <c r="N10" s="77">
        <f t="shared" si="1"/>
        <v>0.50845588235294115</v>
      </c>
      <c r="O10" s="80">
        <v>5489</v>
      </c>
      <c r="P10" s="27">
        <v>3642</v>
      </c>
      <c r="Q10" s="27">
        <v>6028</v>
      </c>
      <c r="R10" s="27">
        <v>5094</v>
      </c>
      <c r="S10" s="27">
        <v>5946</v>
      </c>
      <c r="T10" s="27">
        <v>5653</v>
      </c>
      <c r="U10" s="27">
        <v>6079</v>
      </c>
      <c r="V10" s="27">
        <v>4685</v>
      </c>
      <c r="W10" s="27">
        <v>2587</v>
      </c>
      <c r="X10" s="27">
        <v>2688</v>
      </c>
      <c r="Y10" s="27">
        <v>3642</v>
      </c>
      <c r="Z10" s="27">
        <v>3467</v>
      </c>
    </row>
    <row r="11" spans="1:26" ht="44.25" customHeight="1" x14ac:dyDescent="0.2">
      <c r="A11" s="8"/>
      <c r="B11" s="9" t="str">
        <f>ANUAL!B12</f>
        <v>Incorporación de tecnologias digitales en el domo del Planetario</v>
      </c>
      <c r="C11" s="20" t="str">
        <f>ANUAL!C12</f>
        <v>Inauguración de domo digital en el aniversario 50 del Planetario Lic, Felipe Rivera</v>
      </c>
      <c r="D11" s="11" t="str">
        <f>ANUAL!D12</f>
        <v>Anual</v>
      </c>
      <c r="E11" s="11" t="str">
        <f>ANUAL!E12</f>
        <v>Proyecto</v>
      </c>
      <c r="F11" s="73" t="str">
        <f>ANUAL!F12</f>
        <v>Eficacia</v>
      </c>
      <c r="G11" s="74">
        <f>ANUAL!G12</f>
        <v>1</v>
      </c>
      <c r="H11" s="75">
        <f>ANUAL!S13</f>
        <v>0</v>
      </c>
      <c r="I11" s="75">
        <f>ANUAL!T13</f>
        <v>-15</v>
      </c>
      <c r="J11" s="74">
        <f>ANUAL!G13</f>
        <v>851</v>
      </c>
      <c r="K11" s="74">
        <f>ANUAL!K13+ANUAL!N13+ANUAL!Q13+ANUAL!T13</f>
        <v>454</v>
      </c>
      <c r="L11" s="76">
        <f t="shared" si="2"/>
        <v>0.53349001175088129</v>
      </c>
      <c r="M11" s="74">
        <f t="shared" si="0"/>
        <v>397</v>
      </c>
      <c r="N11" s="77">
        <f t="shared" si="1"/>
        <v>0.46650998824911866</v>
      </c>
      <c r="O11" s="78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ht="33" customHeight="1" x14ac:dyDescent="0.2">
      <c r="A12" s="8" t="s">
        <v>33</v>
      </c>
      <c r="B12" s="9" t="str">
        <f>ANUAL!B13</f>
        <v>Incremento  en atracción de personas interesadas en las Actividades ofrecidas por el Departamento de Idiomas.</v>
      </c>
      <c r="C12" s="20" t="str">
        <f>ANUAL!C13</f>
        <v>Porcentaje de personas que acuden a los servicios ofrecidos por el Departamento de Idiomas</v>
      </c>
      <c r="D12" s="11" t="str">
        <f>ANUAL!D13</f>
        <v xml:space="preserve">Mensual </v>
      </c>
      <c r="E12" s="11" t="str">
        <f>ANUAL!E13</f>
        <v>Personas</v>
      </c>
      <c r="F12" s="73" t="str">
        <f>ANUAL!F13</f>
        <v xml:space="preserve">Eficacia </v>
      </c>
      <c r="G12" s="74">
        <f>ANUAL!G13</f>
        <v>851</v>
      </c>
      <c r="H12" s="75">
        <f>ANUAL!S14</f>
        <v>1</v>
      </c>
      <c r="I12" s="75">
        <f>ANUAL!T14</f>
        <v>1</v>
      </c>
      <c r="J12" s="74">
        <f>ANUAL!G14</f>
        <v>12</v>
      </c>
      <c r="K12" s="74">
        <f>ANUAL!K14+ANUAL!N14+ANUAL!Q14+ANUAL!T14</f>
        <v>4</v>
      </c>
      <c r="L12" s="76">
        <f t="shared" si="2"/>
        <v>0.33333333333333331</v>
      </c>
      <c r="M12" s="74">
        <f t="shared" si="0"/>
        <v>8</v>
      </c>
      <c r="N12" s="77">
        <f t="shared" si="1"/>
        <v>0.66666666666666663</v>
      </c>
      <c r="O12" s="78">
        <v>360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361</v>
      </c>
      <c r="W12" s="79">
        <v>0</v>
      </c>
      <c r="X12" s="79">
        <v>0</v>
      </c>
      <c r="Y12" s="79">
        <v>0</v>
      </c>
      <c r="Z12" s="79">
        <v>0</v>
      </c>
    </row>
    <row r="13" spans="1:26" ht="30.75" customHeight="1" x14ac:dyDescent="0.2">
      <c r="A13" s="40"/>
      <c r="B13" s="9" t="str">
        <f>ANUAL!B14</f>
        <v>Conservación y Mantenimiento del Centro de Convenciones de Morelia</v>
      </c>
      <c r="C13" s="20" t="str">
        <f>ANUAL!C14</f>
        <v>Mantenimientos realizados</v>
      </c>
      <c r="D13" s="11" t="str">
        <f>ANUAL!D14</f>
        <v xml:space="preserve">Mensual </v>
      </c>
      <c r="E13" s="11" t="str">
        <f>ANUAL!E14</f>
        <v>Mantenimiento</v>
      </c>
      <c r="F13" s="73" t="str">
        <f>ANUAL!F14</f>
        <v>Eficacia</v>
      </c>
      <c r="G13" s="74">
        <f>ANUAL!G14</f>
        <v>12</v>
      </c>
      <c r="H13" s="75">
        <f>ANUAL!S15</f>
        <v>0</v>
      </c>
      <c r="I13" s="75">
        <f>ANUAL!T15</f>
        <v>1</v>
      </c>
      <c r="J13" s="74">
        <f>ANUAL!G15</f>
        <v>4</v>
      </c>
      <c r="K13" s="74">
        <f>ANUAL!K15+ANUAL!N15+ANUAL!Q15+ANUAL!T15</f>
        <v>6</v>
      </c>
      <c r="L13" s="84">
        <f t="shared" si="2"/>
        <v>1.5</v>
      </c>
      <c r="M13" s="85">
        <f t="shared" si="0"/>
        <v>-2</v>
      </c>
      <c r="N13" s="86">
        <f t="shared" si="1"/>
        <v>-0.5</v>
      </c>
      <c r="O13" s="87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ht="40.5" x14ac:dyDescent="0.2">
      <c r="A14" s="40"/>
      <c r="B14" s="9" t="str">
        <f>ANUAL!B15</f>
        <v>PICNIC´S</v>
      </c>
      <c r="C14" s="20" t="str">
        <f>ANUAL!C15</f>
        <v>Porcentaje del avance de picnic´s realizados respecto a los proyectados en el ejercicio</v>
      </c>
      <c r="D14" s="11" t="str">
        <f>ANUAL!D15</f>
        <v>Anual</v>
      </c>
      <c r="E14" s="11" t="str">
        <f>ANUAL!E15</f>
        <v>Evento</v>
      </c>
      <c r="F14" s="73" t="str">
        <f>ANUAL!F15</f>
        <v>Eficacia</v>
      </c>
      <c r="G14" s="74">
        <f>ANUAL!G15</f>
        <v>4</v>
      </c>
      <c r="H14" s="75">
        <f>ANUAL!S16</f>
        <v>1</v>
      </c>
      <c r="I14" s="75">
        <f>ANUAL!T16</f>
        <v>1</v>
      </c>
      <c r="J14" s="74">
        <f>ANUAL!G16</f>
        <v>12</v>
      </c>
      <c r="K14" s="74">
        <f>ANUAL!K16+ANUAL!N16+ANUAL!Q16+ANUAL!T16</f>
        <v>4</v>
      </c>
      <c r="L14" s="84">
        <f t="shared" si="2"/>
        <v>0.33333333333333331</v>
      </c>
      <c r="M14" s="85">
        <f t="shared" si="0"/>
        <v>8</v>
      </c>
      <c r="N14" s="86">
        <f t="shared" si="1"/>
        <v>0.66666666666666663</v>
      </c>
      <c r="O14" s="87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spans="1:26" ht="15.75" customHeight="1" x14ac:dyDescent="0.2">
      <c r="A15" s="40"/>
      <c r="B15" s="163" t="str">
        <f>ANUAL!B16</f>
        <v xml:space="preserve">Administración de Recursos </v>
      </c>
      <c r="C15" s="20" t="str">
        <f>ANUAL!C16</f>
        <v>Elaboración de Declaraciones de Impuestos</v>
      </c>
      <c r="D15" s="11" t="s">
        <v>30</v>
      </c>
      <c r="E15" s="21" t="s">
        <v>56</v>
      </c>
      <c r="F15" s="73" t="str">
        <f>ANUAL!F16</f>
        <v>Eficacia</v>
      </c>
      <c r="G15" s="74">
        <f>ANUAL!G16</f>
        <v>12</v>
      </c>
      <c r="H15" s="75">
        <f>ANUAL!S17</f>
        <v>1</v>
      </c>
      <c r="I15" s="75">
        <f>ANUAL!T17</f>
        <v>1</v>
      </c>
      <c r="J15" s="74">
        <f>ANUAL!G17</f>
        <v>12</v>
      </c>
      <c r="K15" s="74">
        <f>ANUAL!K17+ANUAL!N17+ANUAL!Q17+ANUAL!T17</f>
        <v>4</v>
      </c>
      <c r="L15" s="84">
        <f t="shared" si="2"/>
        <v>0.33333333333333331</v>
      </c>
      <c r="M15" s="85">
        <f t="shared" si="0"/>
        <v>8</v>
      </c>
      <c r="N15" s="86">
        <f t="shared" si="1"/>
        <v>0.66666666666666663</v>
      </c>
      <c r="O15" s="87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ht="16.5" x14ac:dyDescent="0.2">
      <c r="A16" s="40"/>
      <c r="B16" s="142"/>
      <c r="C16" s="20" t="str">
        <f>ANUAL!C17</f>
        <v>Elaboración de Estados Financieros</v>
      </c>
      <c r="D16" s="11" t="s">
        <v>30</v>
      </c>
      <c r="E16" s="21" t="s">
        <v>56</v>
      </c>
      <c r="F16" s="73" t="str">
        <f>ANUAL!F17</f>
        <v>Eficacia</v>
      </c>
      <c r="G16" s="74">
        <f>ANUAL!G17</f>
        <v>12</v>
      </c>
      <c r="H16" s="75">
        <f>ANUAL!S18</f>
        <v>2</v>
      </c>
      <c r="I16" s="75">
        <f>ANUAL!T18</f>
        <v>2</v>
      </c>
      <c r="J16" s="74">
        <f>ANUAL!G18</f>
        <v>25</v>
      </c>
      <c r="K16" s="74">
        <f>ANUAL!K18+ANUAL!N18+ANUAL!Q18+ANUAL!T18</f>
        <v>8</v>
      </c>
      <c r="L16" s="84">
        <f t="shared" si="2"/>
        <v>0.32</v>
      </c>
      <c r="M16" s="85">
        <f t="shared" si="0"/>
        <v>17</v>
      </c>
      <c r="N16" s="86">
        <f t="shared" si="1"/>
        <v>0.68</v>
      </c>
      <c r="O16" s="87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ht="27" x14ac:dyDescent="0.2">
      <c r="A17" s="40"/>
      <c r="B17" s="142"/>
      <c r="C17" s="20" t="str">
        <f>ANUAL!C18</f>
        <v>Elaboración de Nóminas y timbrado ante SHCP</v>
      </c>
      <c r="D17" s="11" t="s">
        <v>30</v>
      </c>
      <c r="E17" s="21" t="s">
        <v>56</v>
      </c>
      <c r="F17" s="73" t="str">
        <f>ANUAL!F18</f>
        <v>Eficacia</v>
      </c>
      <c r="G17" s="74">
        <f>ANUAL!G18</f>
        <v>25</v>
      </c>
      <c r="H17" s="75">
        <f>ANUAL!S19</f>
        <v>1</v>
      </c>
      <c r="I17" s="75">
        <f>ANUAL!T19</f>
        <v>1</v>
      </c>
      <c r="J17" s="74">
        <f>ANUAL!G19</f>
        <v>12</v>
      </c>
      <c r="K17" s="74">
        <f>ANUAL!K19+ANUAL!N19+ANUAL!Q19+ANUAL!T19</f>
        <v>4</v>
      </c>
      <c r="L17" s="84">
        <f t="shared" si="2"/>
        <v>0.33333333333333331</v>
      </c>
      <c r="M17" s="85">
        <f t="shared" si="0"/>
        <v>8</v>
      </c>
      <c r="N17" s="86">
        <f t="shared" si="1"/>
        <v>0.66666666666666663</v>
      </c>
      <c r="O17" s="87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ht="27" x14ac:dyDescent="0.25">
      <c r="A18" s="48"/>
      <c r="B18" s="143"/>
      <c r="C18" s="20" t="str">
        <f>ANUAL!C19</f>
        <v>Elaboración de Reporte de Programa Operativo</v>
      </c>
      <c r="D18" s="11" t="s">
        <v>30</v>
      </c>
      <c r="E18" s="21" t="s">
        <v>56</v>
      </c>
      <c r="F18" s="73" t="str">
        <f>ANUAL!F19</f>
        <v>Eficacia</v>
      </c>
      <c r="G18" s="74">
        <f>ANUAL!G19</f>
        <v>12</v>
      </c>
      <c r="H18" s="75">
        <f>ANUAL!S20</f>
        <v>4547</v>
      </c>
      <c r="I18" s="75">
        <f>ANUAL!T20</f>
        <v>6884</v>
      </c>
      <c r="J18" s="74">
        <f>ANUAL!G20</f>
        <v>38302</v>
      </c>
      <c r="K18" s="74">
        <f>ANUAL!K20+ANUAL!N20+ANUAL!Q20+ANUAL!T20</f>
        <v>18248</v>
      </c>
      <c r="L18" s="84">
        <f t="shared" si="2"/>
        <v>0.4764242076131795</v>
      </c>
      <c r="M18" s="85">
        <f t="shared" si="0"/>
        <v>20054</v>
      </c>
      <c r="N18" s="86">
        <f t="shared" si="1"/>
        <v>0.5235757923868205</v>
      </c>
      <c r="O18" s="98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ht="16.5" x14ac:dyDescent="0.3">
      <c r="A19" s="48"/>
      <c r="B19" s="93"/>
      <c r="C19" s="93"/>
      <c r="D19" s="93"/>
      <c r="E19" s="93"/>
      <c r="F19" s="93"/>
      <c r="G19" s="106">
        <f>SUM(G8:G12)</f>
        <v>38225</v>
      </c>
      <c r="H19" s="94">
        <f t="shared" ref="H19:K19" si="3">SUM(H8:H17)</f>
        <v>4547</v>
      </c>
      <c r="I19" s="95">
        <f t="shared" si="3"/>
        <v>6884</v>
      </c>
      <c r="J19" s="95">
        <f t="shared" si="3"/>
        <v>38301</v>
      </c>
      <c r="K19" s="95">
        <f t="shared" si="3"/>
        <v>18613</v>
      </c>
      <c r="L19" s="96">
        <f t="shared" si="2"/>
        <v>0.48596642385316308</v>
      </c>
      <c r="M19" s="95">
        <f>SUM(M8:M17)</f>
        <v>19688</v>
      </c>
      <c r="N19" s="97">
        <f t="shared" si="1"/>
        <v>0.51403357614683687</v>
      </c>
      <c r="O19" s="98">
        <f t="shared" ref="O19:Z19" si="4">SUM(O8:O12)</f>
        <v>6581</v>
      </c>
      <c r="P19" s="99">
        <f t="shared" si="4"/>
        <v>4455</v>
      </c>
      <c r="Q19" s="99">
        <f t="shared" si="4"/>
        <v>7354</v>
      </c>
      <c r="R19" s="99">
        <f t="shared" si="4"/>
        <v>6433</v>
      </c>
      <c r="S19" s="99">
        <f t="shared" si="4"/>
        <v>10917</v>
      </c>
      <c r="T19" s="99">
        <f t="shared" si="4"/>
        <v>6477</v>
      </c>
      <c r="U19" s="99">
        <f t="shared" si="4"/>
        <v>7432</v>
      </c>
      <c r="V19" s="99">
        <f t="shared" si="4"/>
        <v>6049</v>
      </c>
      <c r="W19" s="99">
        <f t="shared" si="4"/>
        <v>3212</v>
      </c>
      <c r="X19" s="99">
        <f t="shared" si="4"/>
        <v>7803</v>
      </c>
      <c r="Y19" s="99">
        <f t="shared" si="4"/>
        <v>4202</v>
      </c>
      <c r="Z19" s="99">
        <f t="shared" si="4"/>
        <v>3806</v>
      </c>
    </row>
    <row r="20" spans="1:26" ht="17.25" customHeight="1" x14ac:dyDescent="0.2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ht="20.25" customHeight="1" x14ac:dyDescent="0.3">
      <c r="A21" s="164" t="s">
        <v>62</v>
      </c>
      <c r="B21" s="129"/>
      <c r="C21" s="129"/>
      <c r="D21" s="93"/>
      <c r="E21" s="162" t="s">
        <v>63</v>
      </c>
      <c r="F21" s="129"/>
      <c r="G21" s="129"/>
      <c r="H21" s="129"/>
      <c r="I21" s="129"/>
      <c r="J21" s="129"/>
      <c r="K21" s="129"/>
      <c r="L21" s="129"/>
      <c r="M21" s="129"/>
      <c r="N21" s="129"/>
      <c r="O21" s="57"/>
      <c r="P21" s="57"/>
      <c r="Q21" s="57"/>
      <c r="R21" s="128" t="s">
        <v>63</v>
      </c>
      <c r="S21" s="129"/>
      <c r="T21" s="129"/>
      <c r="U21" s="129"/>
      <c r="V21" s="129"/>
      <c r="W21" s="129"/>
      <c r="X21" s="129"/>
      <c r="Y21" s="129"/>
      <c r="Z21" s="129"/>
    </row>
    <row r="22" spans="1:26" ht="20.25" customHeight="1" x14ac:dyDescent="0.3">
      <c r="A22" s="100"/>
      <c r="B22" s="101"/>
      <c r="C22" s="101"/>
      <c r="D22" s="93"/>
      <c r="E22" s="102"/>
      <c r="F22" s="102"/>
      <c r="G22" s="102"/>
      <c r="H22" s="102"/>
      <c r="I22" s="103"/>
      <c r="J22" s="102"/>
      <c r="K22" s="102"/>
      <c r="L22" s="102"/>
      <c r="M22" s="102"/>
      <c r="N22" s="57"/>
      <c r="O22" s="57"/>
      <c r="P22" s="57"/>
      <c r="Q22" s="57"/>
      <c r="R22" s="61"/>
      <c r="S22" s="61"/>
      <c r="T22" s="61"/>
      <c r="U22" s="61"/>
      <c r="V22" s="62"/>
      <c r="W22" s="61"/>
      <c r="X22" s="61"/>
      <c r="Y22" s="61"/>
      <c r="Z22" s="61"/>
    </row>
    <row r="23" spans="1:26" ht="12.75" customHeight="1" x14ac:dyDescent="0.3">
      <c r="A23" s="165" t="s">
        <v>64</v>
      </c>
      <c r="B23" s="129"/>
      <c r="C23" s="129"/>
      <c r="D23" s="93"/>
      <c r="E23" s="165" t="s">
        <v>65</v>
      </c>
      <c r="F23" s="129"/>
      <c r="G23" s="129"/>
      <c r="H23" s="129"/>
      <c r="I23" s="129"/>
      <c r="J23" s="129"/>
      <c r="K23" s="129"/>
      <c r="L23" s="129"/>
      <c r="M23" s="129"/>
      <c r="N23" s="129"/>
      <c r="O23" s="57"/>
      <c r="P23" s="57"/>
      <c r="Q23" s="57"/>
      <c r="R23" s="149" t="s">
        <v>65</v>
      </c>
      <c r="S23" s="129"/>
      <c r="T23" s="129"/>
      <c r="U23" s="129"/>
      <c r="V23" s="129"/>
      <c r="W23" s="129"/>
      <c r="X23" s="129"/>
      <c r="Y23" s="129"/>
      <c r="Z23" s="129"/>
    </row>
    <row r="24" spans="1:26" ht="12.75" customHeight="1" x14ac:dyDescent="0.3">
      <c r="A24" s="162" t="s">
        <v>67</v>
      </c>
      <c r="B24" s="129"/>
      <c r="C24" s="129"/>
      <c r="D24" s="93"/>
      <c r="E24" s="162" t="s">
        <v>100</v>
      </c>
      <c r="F24" s="129"/>
      <c r="G24" s="129"/>
      <c r="H24" s="129"/>
      <c r="I24" s="129"/>
      <c r="J24" s="129"/>
      <c r="K24" s="129"/>
      <c r="L24" s="129"/>
      <c r="M24" s="129"/>
      <c r="N24" s="129"/>
      <c r="O24" s="57"/>
      <c r="P24" s="57"/>
      <c r="Q24" s="57"/>
      <c r="R24" s="128" t="s">
        <v>101</v>
      </c>
      <c r="S24" s="129"/>
      <c r="T24" s="129"/>
      <c r="U24" s="129"/>
      <c r="V24" s="129"/>
      <c r="W24" s="129"/>
      <c r="X24" s="129"/>
      <c r="Y24" s="129"/>
      <c r="Z24" s="129"/>
    </row>
    <row r="25" spans="1:26" ht="17.25" customHeight="1" x14ac:dyDescent="0.3">
      <c r="A25" s="162" t="s">
        <v>68</v>
      </c>
      <c r="B25" s="129"/>
      <c r="C25" s="129"/>
      <c r="D25" s="93"/>
      <c r="E25" s="162" t="s">
        <v>102</v>
      </c>
      <c r="F25" s="129"/>
      <c r="G25" s="129"/>
      <c r="H25" s="129"/>
      <c r="I25" s="129"/>
      <c r="J25" s="129"/>
      <c r="K25" s="129"/>
      <c r="L25" s="129"/>
      <c r="M25" s="129"/>
      <c r="N25" s="129"/>
      <c r="O25" s="57"/>
      <c r="P25" s="57"/>
      <c r="Q25" s="57"/>
      <c r="R25" s="128" t="s">
        <v>102</v>
      </c>
      <c r="S25" s="129"/>
      <c r="T25" s="129"/>
      <c r="U25" s="129"/>
      <c r="V25" s="129"/>
      <c r="W25" s="129"/>
      <c r="X25" s="129"/>
      <c r="Y25" s="129"/>
      <c r="Z25" s="129"/>
    </row>
    <row r="26" spans="1:26" ht="17.2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17.25" customHeight="1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ht="17.25" customHeight="1" x14ac:dyDescent="0.2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17.25" customHeight="1" x14ac:dyDescent="0.2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ht="35.25" customHeight="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ht="35.25" customHeight="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35.25" customHeight="1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ht="35.25" customHeight="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35.25" customHeight="1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35.25" customHeight="1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ht="35.2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ht="35.25" customHeight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 ht="35.25" customHeigh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ht="35.25" customHeigh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35.25" customHeigh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spans="1:26" ht="35.25" customHeight="1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ht="35.25" customHeight="1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7">
    <mergeCell ref="A25:C25"/>
    <mergeCell ref="E25:N25"/>
    <mergeCell ref="R25:Z25"/>
    <mergeCell ref="E6:E7"/>
    <mergeCell ref="F6:F7"/>
    <mergeCell ref="B15:B18"/>
    <mergeCell ref="A21:C21"/>
    <mergeCell ref="E21:N21"/>
    <mergeCell ref="R21:Z21"/>
    <mergeCell ref="A23:C23"/>
    <mergeCell ref="E23:N23"/>
    <mergeCell ref="R23:Z23"/>
    <mergeCell ref="A24:C24"/>
    <mergeCell ref="E24:N24"/>
    <mergeCell ref="R24:Z24"/>
    <mergeCell ref="G6:G7"/>
    <mergeCell ref="H6:I6"/>
    <mergeCell ref="J6:K6"/>
    <mergeCell ref="M6:M7"/>
    <mergeCell ref="A2:Z2"/>
    <mergeCell ref="A3:Z3"/>
    <mergeCell ref="A4:Z4"/>
    <mergeCell ref="A6:A7"/>
    <mergeCell ref="B6:B7"/>
    <mergeCell ref="C6:C7"/>
    <mergeCell ref="D6:D7"/>
    <mergeCell ref="O6:Z6"/>
  </mergeCells>
  <printOptions horizontalCentered="1"/>
  <pageMargins left="0.51181102362204722" right="0.31496062992125984" top="0.55118110236220474" bottom="0.35433070866141736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1"/>
  <sheetViews>
    <sheetView topLeftCell="B1" workbookViewId="0"/>
  </sheetViews>
  <sheetFormatPr baseColWidth="10" defaultColWidth="14.42578125" defaultRowHeight="15" customHeight="1" x14ac:dyDescent="0.2"/>
  <cols>
    <col min="1" max="1" width="8.85546875" hidden="1" customWidth="1"/>
    <col min="2" max="2" width="39.140625" customWidth="1"/>
    <col min="3" max="3" width="25.85546875" customWidth="1"/>
    <col min="4" max="4" width="12.7109375" customWidth="1"/>
    <col min="5" max="5" width="12.42578125" customWidth="1"/>
    <col min="6" max="6" width="8.7109375" hidden="1" customWidth="1"/>
    <col min="7" max="7" width="10" hidden="1" customWidth="1"/>
    <col min="8" max="8" width="6.5703125" customWidth="1"/>
    <col min="9" max="9" width="5.7109375" customWidth="1"/>
    <col min="10" max="10" width="6.42578125" customWidth="1"/>
    <col min="11" max="11" width="7.7109375" customWidth="1"/>
    <col min="12" max="12" width="8" customWidth="1"/>
    <col min="13" max="13" width="11.7109375" customWidth="1"/>
    <col min="14" max="14" width="9" customWidth="1"/>
    <col min="15" max="18" width="4.28515625" hidden="1" customWidth="1"/>
    <col min="19" max="19" width="5" hidden="1" customWidth="1"/>
    <col min="20" max="26" width="4.28515625" hidden="1" customWidth="1"/>
  </cols>
  <sheetData>
    <row r="1" spans="1:26" ht="12.75" customHeight="1" x14ac:dyDescent="0.2"/>
    <row r="2" spans="1:26" ht="18" x14ac:dyDescent="0.2">
      <c r="A2" s="157" t="s">
        <v>115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6"/>
    </row>
    <row r="3" spans="1:26" ht="18" x14ac:dyDescent="0.2">
      <c r="A3" s="157" t="s">
        <v>116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6"/>
    </row>
    <row r="4" spans="1:26" ht="18" x14ac:dyDescent="0.2">
      <c r="A4" s="157" t="s">
        <v>117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6"/>
    </row>
    <row r="5" spans="1:26" ht="15.75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33" x14ac:dyDescent="0.2">
      <c r="A6" s="138" t="s">
        <v>3</v>
      </c>
      <c r="B6" s="158" t="s">
        <v>4</v>
      </c>
      <c r="C6" s="156" t="s">
        <v>5</v>
      </c>
      <c r="D6" s="156" t="s">
        <v>6</v>
      </c>
      <c r="E6" s="156" t="s">
        <v>7</v>
      </c>
      <c r="F6" s="156" t="s">
        <v>8</v>
      </c>
      <c r="G6" s="156" t="s">
        <v>9</v>
      </c>
      <c r="H6" s="154" t="s">
        <v>15</v>
      </c>
      <c r="I6" s="155"/>
      <c r="J6" s="154" t="s">
        <v>9</v>
      </c>
      <c r="K6" s="155"/>
      <c r="L6" s="111" t="s">
        <v>118</v>
      </c>
      <c r="M6" s="156" t="s">
        <v>84</v>
      </c>
      <c r="N6" s="69" t="s">
        <v>85</v>
      </c>
      <c r="O6" s="159" t="s">
        <v>86</v>
      </c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1"/>
    </row>
    <row r="7" spans="1:26" ht="27.75" customHeight="1" x14ac:dyDescent="0.2">
      <c r="A7" s="140"/>
      <c r="B7" s="143"/>
      <c r="C7" s="125"/>
      <c r="D7" s="125"/>
      <c r="E7" s="125"/>
      <c r="F7" s="125"/>
      <c r="G7" s="125"/>
      <c r="H7" s="70" t="s">
        <v>23</v>
      </c>
      <c r="I7" s="70" t="s">
        <v>24</v>
      </c>
      <c r="J7" s="70" t="s">
        <v>23</v>
      </c>
      <c r="K7" s="70" t="s">
        <v>24</v>
      </c>
      <c r="L7" s="70" t="s">
        <v>87</v>
      </c>
      <c r="M7" s="125"/>
      <c r="N7" s="71" t="s">
        <v>87</v>
      </c>
      <c r="O7" s="72" t="s">
        <v>88</v>
      </c>
      <c r="P7" s="5" t="s">
        <v>89</v>
      </c>
      <c r="Q7" s="5" t="s">
        <v>90</v>
      </c>
      <c r="R7" s="5" t="s">
        <v>91</v>
      </c>
      <c r="S7" s="5" t="s">
        <v>92</v>
      </c>
      <c r="T7" s="5" t="s">
        <v>93</v>
      </c>
      <c r="U7" s="5" t="s">
        <v>94</v>
      </c>
      <c r="V7" s="5" t="s">
        <v>95</v>
      </c>
      <c r="W7" s="5" t="s">
        <v>96</v>
      </c>
      <c r="X7" s="5" t="s">
        <v>97</v>
      </c>
      <c r="Y7" s="5" t="s">
        <v>98</v>
      </c>
      <c r="Z7" s="5" t="s">
        <v>99</v>
      </c>
    </row>
    <row r="8" spans="1:26" ht="32.25" customHeight="1" x14ac:dyDescent="0.2">
      <c r="A8" s="8" t="s">
        <v>27</v>
      </c>
      <c r="B8" s="9" t="str">
        <f>ANUAL!B9</f>
        <v>Prestación de servicios integrales para la realización de Eventos, Congresos y Exposiciones</v>
      </c>
      <c r="C8" s="20" t="str">
        <f>ANUAL!C9</f>
        <v>Porcentaje del avance de eventos realizados respecto los proyectados en el ejercicio</v>
      </c>
      <c r="D8" s="11" t="str">
        <f>ANUAL!D9</f>
        <v xml:space="preserve">Mensual </v>
      </c>
      <c r="E8" s="11" t="str">
        <f>ANUAL!E9</f>
        <v xml:space="preserve">Eventos </v>
      </c>
      <c r="F8" s="73" t="s">
        <v>32</v>
      </c>
      <c r="G8" s="74">
        <f t="shared" ref="G8:G10" si="0">SUM(O8:Z8)</f>
        <v>460</v>
      </c>
      <c r="H8" s="75">
        <f>ANUAL!V9</f>
        <v>30</v>
      </c>
      <c r="I8" s="75">
        <f>ANUAL!W9</f>
        <v>29</v>
      </c>
      <c r="J8" s="74">
        <f>ANUAL!G9</f>
        <v>517</v>
      </c>
      <c r="K8" s="74">
        <f>ANUAL!K9+ANUAL!N9+ANUAL!Q9+ANUAL!T9+ANUAL!W9</f>
        <v>168</v>
      </c>
      <c r="L8" s="76">
        <f t="shared" ref="L8:L19" si="1">+K8/J8</f>
        <v>0.32495164410058025</v>
      </c>
      <c r="M8" s="74">
        <f t="shared" ref="M8:M18" si="2">+J8-K8</f>
        <v>349</v>
      </c>
      <c r="N8" s="77">
        <f t="shared" ref="N8:N19" si="3">+M8/J8</f>
        <v>0.67504835589941969</v>
      </c>
      <c r="O8" s="78">
        <v>9</v>
      </c>
      <c r="P8" s="79">
        <v>14</v>
      </c>
      <c r="Q8" s="79">
        <v>38</v>
      </c>
      <c r="R8" s="79">
        <v>38</v>
      </c>
      <c r="S8" s="79">
        <v>50</v>
      </c>
      <c r="T8" s="79">
        <v>51</v>
      </c>
      <c r="U8" s="79">
        <v>77</v>
      </c>
      <c r="V8" s="79">
        <v>29</v>
      </c>
      <c r="W8" s="79">
        <v>27</v>
      </c>
      <c r="X8" s="79">
        <v>46</v>
      </c>
      <c r="Y8" s="79">
        <v>38</v>
      </c>
      <c r="Z8" s="79">
        <v>43</v>
      </c>
    </row>
    <row r="9" spans="1:26" ht="27" x14ac:dyDescent="0.2">
      <c r="A9" s="8" t="s">
        <v>33</v>
      </c>
      <c r="B9" s="9" t="str">
        <f>ANUAL!B10</f>
        <v>Incremento  en atracción de personas interesadas en las Actividades ofrecidas por el Orquidario.</v>
      </c>
      <c r="C9" s="20" t="str">
        <f>ANUAL!C10</f>
        <v>Porcentaje de personas que acuden a los servicios ofrecidos por el Orquidario</v>
      </c>
      <c r="D9" s="11" t="str">
        <f>ANUAL!D10</f>
        <v xml:space="preserve">Mensual </v>
      </c>
      <c r="E9" s="11" t="str">
        <f>ANUAL!E10</f>
        <v>Personas</v>
      </c>
      <c r="F9" s="73" t="s">
        <v>32</v>
      </c>
      <c r="G9" s="74">
        <f t="shared" si="0"/>
        <v>18540</v>
      </c>
      <c r="H9" s="75">
        <f>ANUAL!V10</f>
        <v>377</v>
      </c>
      <c r="I9" s="75">
        <f>ANUAL!W10</f>
        <v>650</v>
      </c>
      <c r="J9" s="74">
        <f>ANUAL!G10</f>
        <v>6936</v>
      </c>
      <c r="K9" s="74">
        <f>ANUAL!K10+ANUAL!N10+ANUAL!Q10+ANUAL!T10+ANUAL!W10</f>
        <v>3568</v>
      </c>
      <c r="L9" s="76">
        <f t="shared" si="1"/>
        <v>0.51441753171856974</v>
      </c>
      <c r="M9" s="74">
        <f t="shared" si="2"/>
        <v>3368</v>
      </c>
      <c r="N9" s="77">
        <f t="shared" si="3"/>
        <v>0.4855824682814302</v>
      </c>
      <c r="O9" s="78">
        <f>678+45</f>
        <v>723</v>
      </c>
      <c r="P9" s="79">
        <f>754+45</f>
        <v>799</v>
      </c>
      <c r="Q9" s="79">
        <f>1243+45</f>
        <v>1288</v>
      </c>
      <c r="R9" s="79">
        <f>1256+45</f>
        <v>1301</v>
      </c>
      <c r="S9" s="79">
        <f>4876+45</f>
        <v>4921</v>
      </c>
      <c r="T9" s="79">
        <f>728+45</f>
        <v>773</v>
      </c>
      <c r="U9" s="79">
        <f>1231+45</f>
        <v>1276</v>
      </c>
      <c r="V9" s="79">
        <f>929+45</f>
        <v>974</v>
      </c>
      <c r="W9" s="79">
        <f>553+45</f>
        <v>598</v>
      </c>
      <c r="X9" s="79">
        <f>5024+45</f>
        <v>5069</v>
      </c>
      <c r="Y9" s="79">
        <f>477+45</f>
        <v>522</v>
      </c>
      <c r="Z9" s="79">
        <f>251+45</f>
        <v>296</v>
      </c>
    </row>
    <row r="10" spans="1:26" ht="35.25" customHeight="1" x14ac:dyDescent="0.2">
      <c r="A10" s="8" t="s">
        <v>33</v>
      </c>
      <c r="B10" s="9" t="str">
        <f>ANUAL!B11</f>
        <v>Incremento  en atracción de personas interesadas en las Actividades ofrecidas por el Planetario.</v>
      </c>
      <c r="C10" s="20" t="str">
        <f>ANUAL!C11</f>
        <v>Porcentaje de personas que acuden a los servicios ofrecidos por el Planetario</v>
      </c>
      <c r="D10" s="11" t="str">
        <f>ANUAL!D11</f>
        <v xml:space="preserve">Mensual </v>
      </c>
      <c r="E10" s="11" t="str">
        <f>ANUAL!E11</f>
        <v>Personas</v>
      </c>
      <c r="F10" s="73" t="s">
        <v>39</v>
      </c>
      <c r="G10" s="74">
        <f t="shared" si="0"/>
        <v>55000</v>
      </c>
      <c r="H10" s="75">
        <f>ANUAL!V11</f>
        <v>3000</v>
      </c>
      <c r="I10" s="75">
        <f>ANUAL!W11</f>
        <v>3163</v>
      </c>
      <c r="J10" s="74">
        <f>ANUAL!G11</f>
        <v>29920</v>
      </c>
      <c r="K10" s="74">
        <f>ANUAL!K11+ANUAL!N11+ANUAL!Q11+ANUAL!T11+ANUAL!W11</f>
        <v>17870</v>
      </c>
      <c r="L10" s="76">
        <f t="shared" si="1"/>
        <v>0.59725935828877008</v>
      </c>
      <c r="M10" s="74">
        <f t="shared" si="2"/>
        <v>12050</v>
      </c>
      <c r="N10" s="77">
        <f t="shared" si="3"/>
        <v>0.40274064171122997</v>
      </c>
      <c r="O10" s="80">
        <v>5489</v>
      </c>
      <c r="P10" s="27">
        <v>3642</v>
      </c>
      <c r="Q10" s="27">
        <v>6028</v>
      </c>
      <c r="R10" s="27">
        <v>5094</v>
      </c>
      <c r="S10" s="27">
        <v>5946</v>
      </c>
      <c r="T10" s="27">
        <v>5653</v>
      </c>
      <c r="U10" s="27">
        <v>6079</v>
      </c>
      <c r="V10" s="27">
        <v>4685</v>
      </c>
      <c r="W10" s="27">
        <v>2587</v>
      </c>
      <c r="X10" s="27">
        <v>2688</v>
      </c>
      <c r="Y10" s="27">
        <v>3642</v>
      </c>
      <c r="Z10" s="27">
        <v>3467</v>
      </c>
    </row>
    <row r="11" spans="1:26" ht="45" customHeight="1" x14ac:dyDescent="0.2">
      <c r="A11" s="8"/>
      <c r="B11" s="9" t="str">
        <f>ANUAL!B12</f>
        <v>Incorporación de tecnologias digitales en el domo del Planetario</v>
      </c>
      <c r="C11" s="20" t="str">
        <f>ANUAL!C12</f>
        <v>Inauguración de domo digital en el aniversario 50 del Planetario Lic, Felipe Rivera</v>
      </c>
      <c r="D11" s="11" t="str">
        <f>ANUAL!D12</f>
        <v>Anual</v>
      </c>
      <c r="E11" s="11" t="str">
        <f>ANUAL!E12</f>
        <v>Proyecto</v>
      </c>
      <c r="F11" s="73"/>
      <c r="G11" s="74"/>
      <c r="H11" s="75">
        <f>ANUAL!V12</f>
        <v>0</v>
      </c>
      <c r="I11" s="75">
        <f>ANUAL!W12</f>
        <v>0</v>
      </c>
      <c r="J11" s="74">
        <f>ANUAL!G12</f>
        <v>1</v>
      </c>
      <c r="K11" s="74">
        <f>ANUAL!K12+ANUAL!N12+ANUAL!Q12+ANUAL!T12+ANUAL!W12</f>
        <v>0</v>
      </c>
      <c r="L11" s="76">
        <f t="shared" si="1"/>
        <v>0</v>
      </c>
      <c r="M11" s="74">
        <f t="shared" si="2"/>
        <v>1</v>
      </c>
      <c r="N11" s="77">
        <f t="shared" si="3"/>
        <v>1</v>
      </c>
      <c r="O11" s="78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ht="40.5" x14ac:dyDescent="0.2">
      <c r="A12" s="8" t="s">
        <v>33</v>
      </c>
      <c r="B12" s="9" t="str">
        <f>ANUAL!B13</f>
        <v>Incremento  en atracción de personas interesadas en las Actividades ofrecidas por el Departamento de Idiomas.</v>
      </c>
      <c r="C12" s="20" t="str">
        <f>ANUAL!C13</f>
        <v>Porcentaje de personas que acuden a los servicios ofrecidos por el Departamento de Idiomas</v>
      </c>
      <c r="D12" s="11" t="str">
        <f>ANUAL!D13</f>
        <v xml:space="preserve">Mensual </v>
      </c>
      <c r="E12" s="11" t="str">
        <f>ANUAL!E13</f>
        <v>Personas</v>
      </c>
      <c r="F12" s="73" t="s">
        <v>39</v>
      </c>
      <c r="G12" s="74">
        <f>SUM(O12:Z12)</f>
        <v>721</v>
      </c>
      <c r="H12" s="75">
        <f>ANUAL!V13</f>
        <v>0</v>
      </c>
      <c r="I12" s="75">
        <f>ANUAL!W13</f>
        <v>-22</v>
      </c>
      <c r="J12" s="74">
        <f>ANUAL!G13</f>
        <v>851</v>
      </c>
      <c r="K12" s="74">
        <f>ANUAL!K13+ANUAL!N13+ANUAL!Q13+ANUAL!T13+ANUAL!W13</f>
        <v>432</v>
      </c>
      <c r="L12" s="76">
        <f t="shared" si="1"/>
        <v>0.50763807285546414</v>
      </c>
      <c r="M12" s="74">
        <f t="shared" si="2"/>
        <v>419</v>
      </c>
      <c r="N12" s="77">
        <f t="shared" si="3"/>
        <v>0.49236192714453586</v>
      </c>
      <c r="O12" s="78">
        <v>360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361</v>
      </c>
      <c r="W12" s="79">
        <v>0</v>
      </c>
      <c r="X12" s="79">
        <v>0</v>
      </c>
      <c r="Y12" s="79">
        <v>0</v>
      </c>
      <c r="Z12" s="79">
        <v>0</v>
      </c>
    </row>
    <row r="13" spans="1:26" ht="27" x14ac:dyDescent="0.2">
      <c r="A13" s="40"/>
      <c r="B13" s="9" t="str">
        <f>ANUAL!B14</f>
        <v>Conservación y Mantenimiento del Centro de Convenciones de Morelia</v>
      </c>
      <c r="C13" s="20" t="str">
        <f>ANUAL!C14</f>
        <v>Mantenimientos realizados</v>
      </c>
      <c r="D13" s="11" t="str">
        <f>ANUAL!D14</f>
        <v xml:space="preserve">Mensual </v>
      </c>
      <c r="E13" s="11" t="str">
        <f>ANUAL!E14</f>
        <v>Mantenimiento</v>
      </c>
      <c r="F13" s="83"/>
      <c r="G13" s="85"/>
      <c r="H13" s="75">
        <f>ANUAL!V14</f>
        <v>1</v>
      </c>
      <c r="I13" s="75">
        <f>ANUAL!W14</f>
        <v>1</v>
      </c>
      <c r="J13" s="74">
        <f>ANUAL!G14</f>
        <v>12</v>
      </c>
      <c r="K13" s="74">
        <f>ANUAL!K14+ANUAL!N14+ANUAL!Q14+ANUAL!T14+ANUAL!W14</f>
        <v>5</v>
      </c>
      <c r="L13" s="76">
        <f t="shared" si="1"/>
        <v>0.41666666666666669</v>
      </c>
      <c r="M13" s="74">
        <f t="shared" si="2"/>
        <v>7</v>
      </c>
      <c r="N13" s="77">
        <f t="shared" si="3"/>
        <v>0.58333333333333337</v>
      </c>
      <c r="O13" s="87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ht="40.5" x14ac:dyDescent="0.2">
      <c r="A14" s="40"/>
      <c r="B14" s="9" t="str">
        <f>ANUAL!B15</f>
        <v>PICNIC´S</v>
      </c>
      <c r="C14" s="20" t="str">
        <f>ANUAL!C15</f>
        <v>Porcentaje del avance de picnic´s realizados respecto a los proyectados en el ejercicio</v>
      </c>
      <c r="D14" s="11" t="str">
        <f>ANUAL!D15</f>
        <v>Anual</v>
      </c>
      <c r="E14" s="11" t="str">
        <f>ANUAL!E15</f>
        <v>Evento</v>
      </c>
      <c r="F14" s="83"/>
      <c r="G14" s="85"/>
      <c r="H14" s="75">
        <f>ANUAL!V15</f>
        <v>0</v>
      </c>
      <c r="I14" s="75">
        <f>ANUAL!W15</f>
        <v>0</v>
      </c>
      <c r="J14" s="74">
        <f>ANUAL!G15</f>
        <v>4</v>
      </c>
      <c r="K14" s="74">
        <f>ANUAL!K15+ANUAL!N15+ANUAL!Q15+ANUAL!T15+ANUAL!W15</f>
        <v>6</v>
      </c>
      <c r="L14" s="76">
        <f t="shared" si="1"/>
        <v>1.5</v>
      </c>
      <c r="M14" s="74">
        <f t="shared" si="2"/>
        <v>-2</v>
      </c>
      <c r="N14" s="77">
        <f t="shared" si="3"/>
        <v>-0.5</v>
      </c>
      <c r="O14" s="87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spans="1:26" ht="12.75" customHeight="1" x14ac:dyDescent="0.2">
      <c r="A15" s="40"/>
      <c r="B15" s="163" t="str">
        <f>ANUAL!B16</f>
        <v xml:space="preserve">Administración de Recursos </v>
      </c>
      <c r="C15" s="20" t="str">
        <f>ANUAL!C16</f>
        <v>Elaboración de Declaraciones de Impuestos</v>
      </c>
      <c r="D15" s="11" t="str">
        <f>ANUAL!D16</f>
        <v xml:space="preserve">Mensual </v>
      </c>
      <c r="E15" s="11" t="str">
        <f>ANUAL!E16</f>
        <v>Declaración</v>
      </c>
      <c r="F15" s="83"/>
      <c r="G15" s="85"/>
      <c r="H15" s="75">
        <f>ANUAL!V16</f>
        <v>1</v>
      </c>
      <c r="I15" s="75">
        <f>ANUAL!W16</f>
        <v>1</v>
      </c>
      <c r="J15" s="74">
        <f>ANUAL!G16</f>
        <v>12</v>
      </c>
      <c r="K15" s="74">
        <f>ANUAL!K16+ANUAL!N16+ANUAL!Q16+ANUAL!T16+ANUAL!W16</f>
        <v>5</v>
      </c>
      <c r="L15" s="76">
        <f t="shared" si="1"/>
        <v>0.41666666666666669</v>
      </c>
      <c r="M15" s="74">
        <f t="shared" si="2"/>
        <v>7</v>
      </c>
      <c r="N15" s="77">
        <f t="shared" si="3"/>
        <v>0.58333333333333337</v>
      </c>
      <c r="O15" s="87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ht="16.5" x14ac:dyDescent="0.2">
      <c r="A16" s="40"/>
      <c r="B16" s="142"/>
      <c r="C16" s="20" t="str">
        <f>ANUAL!C17</f>
        <v>Elaboración de Estados Financieros</v>
      </c>
      <c r="D16" s="11" t="str">
        <f>ANUAL!D17</f>
        <v xml:space="preserve">Mensual </v>
      </c>
      <c r="E16" s="11" t="str">
        <f>ANUAL!E17</f>
        <v>Informe</v>
      </c>
      <c r="F16" s="83"/>
      <c r="G16" s="85"/>
      <c r="H16" s="75">
        <f>ANUAL!V17</f>
        <v>1</v>
      </c>
      <c r="I16" s="75">
        <f>ANUAL!W17</f>
        <v>1</v>
      </c>
      <c r="J16" s="74">
        <f>ANUAL!G17</f>
        <v>12</v>
      </c>
      <c r="K16" s="74">
        <f>ANUAL!K17+ANUAL!N17+ANUAL!Q17+ANUAL!T17+ANUAL!W17</f>
        <v>5</v>
      </c>
      <c r="L16" s="76">
        <f t="shared" si="1"/>
        <v>0.41666666666666669</v>
      </c>
      <c r="M16" s="74">
        <f t="shared" si="2"/>
        <v>7</v>
      </c>
      <c r="N16" s="77">
        <f t="shared" si="3"/>
        <v>0.58333333333333337</v>
      </c>
      <c r="O16" s="87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ht="27" x14ac:dyDescent="0.2">
      <c r="A17" s="40"/>
      <c r="B17" s="142"/>
      <c r="C17" s="20" t="str">
        <f>ANUAL!C18</f>
        <v>Elaboración de Nóminas y timbrado ante SHCP</v>
      </c>
      <c r="D17" s="11" t="str">
        <f>ANUAL!D18</f>
        <v xml:space="preserve">Mensual </v>
      </c>
      <c r="E17" s="11" t="str">
        <f>ANUAL!E18</f>
        <v>Nómina</v>
      </c>
      <c r="F17" s="89"/>
      <c r="G17" s="91"/>
      <c r="H17" s="75">
        <f>ANUAL!V18</f>
        <v>2</v>
      </c>
      <c r="I17" s="75">
        <f>ANUAL!W18</f>
        <v>2</v>
      </c>
      <c r="J17" s="74">
        <f>ANUAL!G18</f>
        <v>25</v>
      </c>
      <c r="K17" s="74">
        <f>ANUAL!K18+ANUAL!N18+ANUAL!Q18+ANUAL!T18+ANUAL!W18</f>
        <v>10</v>
      </c>
      <c r="L17" s="76">
        <f t="shared" si="1"/>
        <v>0.4</v>
      </c>
      <c r="M17" s="74">
        <f t="shared" si="2"/>
        <v>15</v>
      </c>
      <c r="N17" s="77">
        <f t="shared" si="3"/>
        <v>0.6</v>
      </c>
      <c r="O17" s="87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ht="27" x14ac:dyDescent="0.3">
      <c r="A18" s="48"/>
      <c r="B18" s="143"/>
      <c r="C18" s="20" t="str">
        <f>ANUAL!C19</f>
        <v>Elaboración de Reporte de Programa Operativo</v>
      </c>
      <c r="D18" s="11" t="str">
        <f>ANUAL!D19</f>
        <v xml:space="preserve">Mensual </v>
      </c>
      <c r="E18" s="11" t="str">
        <f>ANUAL!E19</f>
        <v>Reporte</v>
      </c>
      <c r="F18" s="93"/>
      <c r="G18" s="112"/>
      <c r="H18" s="75">
        <f>ANUAL!V19</f>
        <v>1</v>
      </c>
      <c r="I18" s="75">
        <f>ANUAL!W19</f>
        <v>1</v>
      </c>
      <c r="J18" s="74">
        <f>ANUAL!G19</f>
        <v>12</v>
      </c>
      <c r="K18" s="74">
        <f>ANUAL!K19+ANUAL!N19+ANUAL!Q19+ANUAL!T19+ANUAL!W19</f>
        <v>5</v>
      </c>
      <c r="L18" s="76">
        <f t="shared" si="1"/>
        <v>0.41666666666666669</v>
      </c>
      <c r="M18" s="74">
        <f t="shared" si="2"/>
        <v>7</v>
      </c>
      <c r="N18" s="77">
        <f t="shared" si="3"/>
        <v>0.58333333333333337</v>
      </c>
      <c r="O18" s="98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ht="16.5" x14ac:dyDescent="0.3">
      <c r="A19" s="48"/>
      <c r="B19" s="93"/>
      <c r="C19" s="93"/>
      <c r="D19" s="93"/>
      <c r="E19" s="93"/>
      <c r="F19" s="93"/>
      <c r="G19" s="106">
        <f>SUM(G8:G12)</f>
        <v>74721</v>
      </c>
      <c r="H19" s="94">
        <f t="shared" ref="H19:K19" si="4">SUM(H8:H17)</f>
        <v>3412</v>
      </c>
      <c r="I19" s="95">
        <f t="shared" si="4"/>
        <v>3825</v>
      </c>
      <c r="J19" s="95">
        <f t="shared" si="4"/>
        <v>38290</v>
      </c>
      <c r="K19" s="95">
        <f t="shared" si="4"/>
        <v>22069</v>
      </c>
      <c r="L19" s="96">
        <f t="shared" si="1"/>
        <v>0.57636458605379992</v>
      </c>
      <c r="M19" s="95">
        <f>SUM(M8:M17)</f>
        <v>16221</v>
      </c>
      <c r="N19" s="97">
        <f t="shared" si="3"/>
        <v>0.42363541394620008</v>
      </c>
      <c r="O19" s="98">
        <f t="shared" ref="O19:Z19" si="5">SUM(O8:O12)</f>
        <v>6581</v>
      </c>
      <c r="P19" s="99">
        <f t="shared" si="5"/>
        <v>4455</v>
      </c>
      <c r="Q19" s="99">
        <f t="shared" si="5"/>
        <v>7354</v>
      </c>
      <c r="R19" s="99">
        <f t="shared" si="5"/>
        <v>6433</v>
      </c>
      <c r="S19" s="99">
        <f t="shared" si="5"/>
        <v>10917</v>
      </c>
      <c r="T19" s="99">
        <f t="shared" si="5"/>
        <v>6477</v>
      </c>
      <c r="U19" s="99">
        <f t="shared" si="5"/>
        <v>7432</v>
      </c>
      <c r="V19" s="99">
        <f t="shared" si="5"/>
        <v>6049</v>
      </c>
      <c r="W19" s="99">
        <f t="shared" si="5"/>
        <v>3212</v>
      </c>
      <c r="X19" s="99">
        <f t="shared" si="5"/>
        <v>7803</v>
      </c>
      <c r="Y19" s="99">
        <f t="shared" si="5"/>
        <v>4202</v>
      </c>
      <c r="Z19" s="99">
        <f t="shared" si="5"/>
        <v>3806</v>
      </c>
    </row>
    <row r="20" spans="1:26" ht="17.25" customHeight="1" x14ac:dyDescent="0.2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ht="20.25" customHeight="1" x14ac:dyDescent="0.3">
      <c r="A21" s="164" t="s">
        <v>62</v>
      </c>
      <c r="B21" s="129"/>
      <c r="C21" s="129"/>
      <c r="D21" s="93"/>
      <c r="E21" s="162" t="s">
        <v>63</v>
      </c>
      <c r="F21" s="129"/>
      <c r="G21" s="129"/>
      <c r="H21" s="129"/>
      <c r="I21" s="129"/>
      <c r="J21" s="129"/>
      <c r="K21" s="129"/>
      <c r="L21" s="129"/>
      <c r="M21" s="129"/>
      <c r="N21" s="129"/>
      <c r="O21" s="57"/>
      <c r="P21" s="57"/>
      <c r="Q21" s="57"/>
      <c r="R21" s="128" t="s">
        <v>63</v>
      </c>
      <c r="S21" s="129"/>
      <c r="T21" s="129"/>
      <c r="U21" s="129"/>
      <c r="V21" s="129"/>
      <c r="W21" s="129"/>
      <c r="X21" s="129"/>
      <c r="Y21" s="129"/>
      <c r="Z21" s="129"/>
    </row>
    <row r="22" spans="1:26" ht="20.25" customHeight="1" x14ac:dyDescent="0.3">
      <c r="A22" s="100"/>
      <c r="B22" s="101"/>
      <c r="C22" s="101"/>
      <c r="D22" s="93"/>
      <c r="E22" s="102"/>
      <c r="F22" s="102"/>
      <c r="G22" s="102"/>
      <c r="H22" s="102"/>
      <c r="I22" s="103"/>
      <c r="J22" s="102"/>
      <c r="K22" s="102"/>
      <c r="L22" s="102"/>
      <c r="M22" s="102"/>
      <c r="N22" s="57"/>
      <c r="O22" s="57"/>
      <c r="P22" s="57"/>
      <c r="Q22" s="57"/>
      <c r="R22" s="61"/>
      <c r="S22" s="61"/>
      <c r="T22" s="61"/>
      <c r="U22" s="61"/>
      <c r="V22" s="62"/>
      <c r="W22" s="61"/>
      <c r="X22" s="61"/>
      <c r="Y22" s="61"/>
      <c r="Z22" s="61"/>
    </row>
    <row r="23" spans="1:26" ht="12.75" customHeight="1" x14ac:dyDescent="0.3">
      <c r="A23" s="165" t="s">
        <v>64</v>
      </c>
      <c r="B23" s="129"/>
      <c r="C23" s="129"/>
      <c r="D23" s="93"/>
      <c r="E23" s="165" t="s">
        <v>65</v>
      </c>
      <c r="F23" s="129"/>
      <c r="G23" s="129"/>
      <c r="H23" s="129"/>
      <c r="I23" s="129"/>
      <c r="J23" s="129"/>
      <c r="K23" s="129"/>
      <c r="L23" s="129"/>
      <c r="M23" s="129"/>
      <c r="N23" s="129"/>
      <c r="O23" s="57"/>
      <c r="P23" s="57"/>
      <c r="Q23" s="57"/>
      <c r="R23" s="149" t="s">
        <v>65</v>
      </c>
      <c r="S23" s="129"/>
      <c r="T23" s="129"/>
      <c r="U23" s="129"/>
      <c r="V23" s="129"/>
      <c r="W23" s="129"/>
      <c r="X23" s="129"/>
      <c r="Y23" s="129"/>
      <c r="Z23" s="129"/>
    </row>
    <row r="24" spans="1:26" ht="12.75" customHeight="1" x14ac:dyDescent="0.3">
      <c r="A24" s="162" t="s">
        <v>67</v>
      </c>
      <c r="B24" s="129"/>
      <c r="C24" s="129"/>
      <c r="D24" s="93"/>
      <c r="E24" s="162" t="s">
        <v>100</v>
      </c>
      <c r="F24" s="129"/>
      <c r="G24" s="129"/>
      <c r="H24" s="129"/>
      <c r="I24" s="129"/>
      <c r="J24" s="129"/>
      <c r="K24" s="129"/>
      <c r="L24" s="129"/>
      <c r="M24" s="129"/>
      <c r="N24" s="129"/>
      <c r="O24" s="57"/>
      <c r="P24" s="57"/>
      <c r="Q24" s="57"/>
      <c r="R24" s="128" t="s">
        <v>101</v>
      </c>
      <c r="S24" s="129"/>
      <c r="T24" s="129"/>
      <c r="U24" s="129"/>
      <c r="V24" s="129"/>
      <c r="W24" s="129"/>
      <c r="X24" s="129"/>
      <c r="Y24" s="129"/>
      <c r="Z24" s="129"/>
    </row>
    <row r="25" spans="1:26" ht="17.25" customHeight="1" x14ac:dyDescent="0.3">
      <c r="A25" s="162" t="s">
        <v>68</v>
      </c>
      <c r="B25" s="129"/>
      <c r="C25" s="129"/>
      <c r="D25" s="93"/>
      <c r="E25" s="162" t="s">
        <v>102</v>
      </c>
      <c r="F25" s="129"/>
      <c r="G25" s="129"/>
      <c r="H25" s="129"/>
      <c r="I25" s="129"/>
      <c r="J25" s="129"/>
      <c r="K25" s="129"/>
      <c r="L25" s="129"/>
      <c r="M25" s="129"/>
      <c r="N25" s="129"/>
      <c r="O25" s="57"/>
      <c r="P25" s="57"/>
      <c r="Q25" s="57"/>
      <c r="R25" s="128" t="s">
        <v>102</v>
      </c>
      <c r="S25" s="129"/>
      <c r="T25" s="129"/>
      <c r="U25" s="129"/>
      <c r="V25" s="129"/>
      <c r="W25" s="129"/>
      <c r="X25" s="129"/>
      <c r="Y25" s="129"/>
      <c r="Z25" s="129"/>
    </row>
    <row r="26" spans="1:26" ht="17.2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17.25" customHeight="1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ht="17.25" customHeight="1" x14ac:dyDescent="0.2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17.25" customHeight="1" x14ac:dyDescent="0.2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ht="35.25" customHeight="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ht="35.25" customHeight="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35.25" customHeight="1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ht="35.25" customHeight="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35.25" customHeight="1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35.25" customHeight="1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ht="35.2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ht="35.25" customHeight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 ht="35.25" customHeigh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ht="35.25" customHeigh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35.25" customHeigh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spans="1:26" ht="35.25" customHeight="1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ht="35.25" customHeight="1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7">
    <mergeCell ref="A25:C25"/>
    <mergeCell ref="E25:N25"/>
    <mergeCell ref="R25:Z25"/>
    <mergeCell ref="E6:E7"/>
    <mergeCell ref="F6:F7"/>
    <mergeCell ref="B15:B18"/>
    <mergeCell ref="A21:C21"/>
    <mergeCell ref="E21:N21"/>
    <mergeCell ref="R21:Z21"/>
    <mergeCell ref="A23:C23"/>
    <mergeCell ref="E23:N23"/>
    <mergeCell ref="R23:Z23"/>
    <mergeCell ref="A24:C24"/>
    <mergeCell ref="E24:N24"/>
    <mergeCell ref="R24:Z24"/>
    <mergeCell ref="G6:G7"/>
    <mergeCell ref="H6:I6"/>
    <mergeCell ref="J6:K6"/>
    <mergeCell ref="M6:M7"/>
    <mergeCell ref="A2:Z2"/>
    <mergeCell ref="A3:Z3"/>
    <mergeCell ref="A4:Z4"/>
    <mergeCell ref="A6:A7"/>
    <mergeCell ref="B6:B7"/>
    <mergeCell ref="C6:C7"/>
    <mergeCell ref="D6:D7"/>
    <mergeCell ref="O6:Z6"/>
  </mergeCells>
  <printOptions horizontalCentered="1"/>
  <pageMargins left="0.51181102362204722" right="0.31496062992125984" top="0.55118110236220474" bottom="0.35433070866141736" header="0" footer="0"/>
  <pageSetup scale="9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X1000"/>
  <sheetViews>
    <sheetView topLeftCell="B1" workbookViewId="0"/>
  </sheetViews>
  <sheetFormatPr baseColWidth="10" defaultColWidth="14.42578125" defaultRowHeight="15" customHeight="1" x14ac:dyDescent="0.2"/>
  <cols>
    <col min="1" max="1" width="8.85546875" hidden="1" customWidth="1"/>
    <col min="2" max="2" width="39.140625" customWidth="1"/>
    <col min="3" max="3" width="25.85546875" customWidth="1"/>
    <col min="4" max="4" width="12.7109375" customWidth="1"/>
    <col min="5" max="5" width="12.42578125" customWidth="1"/>
    <col min="6" max="6" width="8.7109375" hidden="1" customWidth="1"/>
    <col min="7" max="7" width="10" hidden="1" customWidth="1"/>
    <col min="8" max="8" width="12.42578125" customWidth="1"/>
    <col min="9" max="9" width="6.42578125" customWidth="1"/>
    <col min="10" max="10" width="8" customWidth="1"/>
    <col min="11" max="11" width="11.7109375" customWidth="1"/>
    <col min="12" max="12" width="9" customWidth="1"/>
    <col min="13" max="16" width="4.28515625" hidden="1" customWidth="1"/>
    <col min="17" max="17" width="5" hidden="1" customWidth="1"/>
    <col min="18" max="24" width="4.28515625" hidden="1" customWidth="1"/>
  </cols>
  <sheetData>
    <row r="1" spans="1:24" ht="12.75" customHeight="1" x14ac:dyDescent="0.2"/>
    <row r="2" spans="1:24" ht="18" x14ac:dyDescent="0.2">
      <c r="A2" s="157" t="s">
        <v>119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6"/>
    </row>
    <row r="3" spans="1:24" ht="18" x14ac:dyDescent="0.2">
      <c r="A3" s="157" t="s">
        <v>120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6"/>
    </row>
    <row r="4" spans="1:24" ht="18" x14ac:dyDescent="0.2">
      <c r="A4" s="157" t="s">
        <v>121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6"/>
    </row>
    <row r="5" spans="1:24" ht="15.75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</row>
    <row r="6" spans="1:24" ht="33" x14ac:dyDescent="0.2">
      <c r="A6" s="138" t="s">
        <v>3</v>
      </c>
      <c r="B6" s="158" t="s">
        <v>4</v>
      </c>
      <c r="C6" s="156" t="s">
        <v>5</v>
      </c>
      <c r="D6" s="156" t="s">
        <v>6</v>
      </c>
      <c r="E6" s="156" t="s">
        <v>7</v>
      </c>
      <c r="F6" s="156" t="s">
        <v>8</v>
      </c>
      <c r="G6" s="156" t="s">
        <v>9</v>
      </c>
      <c r="H6" s="154" t="s">
        <v>9</v>
      </c>
      <c r="I6" s="155"/>
      <c r="J6" s="111" t="s">
        <v>118</v>
      </c>
      <c r="K6" s="156" t="s">
        <v>84</v>
      </c>
      <c r="L6" s="69" t="s">
        <v>85</v>
      </c>
      <c r="M6" s="159" t="s">
        <v>86</v>
      </c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1"/>
    </row>
    <row r="7" spans="1:24" ht="27.75" customHeight="1" x14ac:dyDescent="0.2">
      <c r="A7" s="140"/>
      <c r="B7" s="143"/>
      <c r="C7" s="125"/>
      <c r="D7" s="125"/>
      <c r="E7" s="125"/>
      <c r="F7" s="125"/>
      <c r="G7" s="125"/>
      <c r="H7" s="113" t="s">
        <v>122</v>
      </c>
      <c r="I7" s="113" t="s">
        <v>123</v>
      </c>
      <c r="J7" s="70" t="s">
        <v>87</v>
      </c>
      <c r="K7" s="125"/>
      <c r="L7" s="71" t="s">
        <v>87</v>
      </c>
      <c r="M7" s="72" t="s">
        <v>88</v>
      </c>
      <c r="N7" s="5" t="s">
        <v>89</v>
      </c>
      <c r="O7" s="5" t="s">
        <v>90</v>
      </c>
      <c r="P7" s="5" t="s">
        <v>91</v>
      </c>
      <c r="Q7" s="5" t="s">
        <v>92</v>
      </c>
      <c r="R7" s="5" t="s">
        <v>93</v>
      </c>
      <c r="S7" s="5" t="s">
        <v>94</v>
      </c>
      <c r="T7" s="5" t="s">
        <v>95</v>
      </c>
      <c r="U7" s="5" t="s">
        <v>96</v>
      </c>
      <c r="V7" s="5" t="s">
        <v>97</v>
      </c>
      <c r="W7" s="5" t="s">
        <v>98</v>
      </c>
      <c r="X7" s="5" t="s">
        <v>99</v>
      </c>
    </row>
    <row r="8" spans="1:24" ht="32.25" customHeight="1" x14ac:dyDescent="0.2">
      <c r="A8" s="8" t="s">
        <v>27</v>
      </c>
      <c r="B8" s="9" t="s">
        <v>28</v>
      </c>
      <c r="C8" s="20" t="s">
        <v>108</v>
      </c>
      <c r="D8" s="11" t="s">
        <v>30</v>
      </c>
      <c r="E8" s="11" t="s">
        <v>124</v>
      </c>
      <c r="F8" s="73" t="s">
        <v>32</v>
      </c>
      <c r="G8" s="74">
        <f t="shared" ref="G8:G10" si="0">SUM(M8:X8)</f>
        <v>460</v>
      </c>
      <c r="H8" s="74">
        <f>ANUAL!G9</f>
        <v>517</v>
      </c>
      <c r="I8" s="74">
        <f>ANUAL!K9+ANUAL!N9+ANUAL!Q9+ANUAL!T9+ANUAL!W9</f>
        <v>168</v>
      </c>
      <c r="J8" s="76">
        <f t="shared" ref="J8:J18" si="1">+I8/H8</f>
        <v>0.32495164410058025</v>
      </c>
      <c r="K8" s="74">
        <f t="shared" ref="K8:K17" si="2">+H8-I8</f>
        <v>349</v>
      </c>
      <c r="L8" s="77">
        <f t="shared" ref="L8:L18" si="3">+K8/H8</f>
        <v>0.67504835589941969</v>
      </c>
      <c r="M8" s="78">
        <v>9</v>
      </c>
      <c r="N8" s="79">
        <v>14</v>
      </c>
      <c r="O8" s="79">
        <v>38</v>
      </c>
      <c r="P8" s="79">
        <v>38</v>
      </c>
      <c r="Q8" s="79">
        <v>50</v>
      </c>
      <c r="R8" s="79">
        <v>51</v>
      </c>
      <c r="S8" s="79">
        <v>77</v>
      </c>
      <c r="T8" s="79">
        <v>29</v>
      </c>
      <c r="U8" s="79">
        <v>27</v>
      </c>
      <c r="V8" s="79">
        <v>46</v>
      </c>
      <c r="W8" s="79">
        <v>38</v>
      </c>
      <c r="X8" s="79">
        <v>43</v>
      </c>
    </row>
    <row r="9" spans="1:24" ht="27" x14ac:dyDescent="0.2">
      <c r="A9" s="8" t="s">
        <v>33</v>
      </c>
      <c r="B9" s="19" t="s">
        <v>34</v>
      </c>
      <c r="C9" s="20" t="s">
        <v>35</v>
      </c>
      <c r="D9" s="11" t="s">
        <v>30</v>
      </c>
      <c r="E9" s="21" t="s">
        <v>36</v>
      </c>
      <c r="F9" s="73" t="s">
        <v>32</v>
      </c>
      <c r="G9" s="74">
        <f t="shared" si="0"/>
        <v>18540</v>
      </c>
      <c r="H9" s="74">
        <f>ANUAL!G10</f>
        <v>6936</v>
      </c>
      <c r="I9" s="74">
        <f>ANUAL!K10+ANUAL!N10+ANUAL!Q10+ANUAL!T10+ANUAL!W10</f>
        <v>3568</v>
      </c>
      <c r="J9" s="76">
        <f t="shared" si="1"/>
        <v>0.51441753171856974</v>
      </c>
      <c r="K9" s="74">
        <f t="shared" si="2"/>
        <v>3368</v>
      </c>
      <c r="L9" s="77">
        <f t="shared" si="3"/>
        <v>0.4855824682814302</v>
      </c>
      <c r="M9" s="78">
        <f>678+45</f>
        <v>723</v>
      </c>
      <c r="N9" s="79">
        <f>754+45</f>
        <v>799</v>
      </c>
      <c r="O9" s="79">
        <f>1243+45</f>
        <v>1288</v>
      </c>
      <c r="P9" s="79">
        <f>1256+45</f>
        <v>1301</v>
      </c>
      <c r="Q9" s="79">
        <f>4876+45</f>
        <v>4921</v>
      </c>
      <c r="R9" s="79">
        <f>728+45</f>
        <v>773</v>
      </c>
      <c r="S9" s="79">
        <f>1231+45</f>
        <v>1276</v>
      </c>
      <c r="T9" s="79">
        <f>929+45</f>
        <v>974</v>
      </c>
      <c r="U9" s="79">
        <f>553+45</f>
        <v>598</v>
      </c>
      <c r="V9" s="79">
        <f>5024+45</f>
        <v>5069</v>
      </c>
      <c r="W9" s="79">
        <f>477+45</f>
        <v>522</v>
      </c>
      <c r="X9" s="79">
        <f>251+45</f>
        <v>296</v>
      </c>
    </row>
    <row r="10" spans="1:24" ht="35.25" customHeight="1" x14ac:dyDescent="0.2">
      <c r="A10" s="8" t="s">
        <v>33</v>
      </c>
      <c r="B10" s="19" t="s">
        <v>37</v>
      </c>
      <c r="C10" s="20" t="s">
        <v>38</v>
      </c>
      <c r="D10" s="11" t="s">
        <v>30</v>
      </c>
      <c r="E10" s="21" t="s">
        <v>36</v>
      </c>
      <c r="F10" s="73" t="s">
        <v>39</v>
      </c>
      <c r="G10" s="74">
        <f t="shared" si="0"/>
        <v>55000</v>
      </c>
      <c r="H10" s="74">
        <f>ANUAL!G11</f>
        <v>29920</v>
      </c>
      <c r="I10" s="74">
        <f>ANUAL!K11+ANUAL!N11+ANUAL!Q11+ANUAL!T11+ANUAL!W11</f>
        <v>17870</v>
      </c>
      <c r="J10" s="76">
        <f t="shared" si="1"/>
        <v>0.59725935828877008</v>
      </c>
      <c r="K10" s="74">
        <f t="shared" si="2"/>
        <v>12050</v>
      </c>
      <c r="L10" s="77">
        <f t="shared" si="3"/>
        <v>0.40274064171122997</v>
      </c>
      <c r="M10" s="80">
        <v>5489</v>
      </c>
      <c r="N10" s="27">
        <v>3642</v>
      </c>
      <c r="O10" s="27">
        <v>6028</v>
      </c>
      <c r="P10" s="27">
        <v>5094</v>
      </c>
      <c r="Q10" s="27">
        <v>5946</v>
      </c>
      <c r="R10" s="27">
        <v>5653</v>
      </c>
      <c r="S10" s="27">
        <v>6079</v>
      </c>
      <c r="T10" s="27">
        <v>4685</v>
      </c>
      <c r="U10" s="27">
        <v>2587</v>
      </c>
      <c r="V10" s="27">
        <v>2688</v>
      </c>
      <c r="W10" s="27">
        <v>3642</v>
      </c>
      <c r="X10" s="27">
        <v>3467</v>
      </c>
    </row>
    <row r="11" spans="1:24" ht="45" customHeight="1" x14ac:dyDescent="0.2">
      <c r="A11" s="8"/>
      <c r="B11" s="19" t="s">
        <v>44</v>
      </c>
      <c r="C11" s="20" t="s">
        <v>45</v>
      </c>
      <c r="D11" s="11" t="s">
        <v>30</v>
      </c>
      <c r="E11" s="21" t="s">
        <v>36</v>
      </c>
      <c r="F11" s="73"/>
      <c r="G11" s="74"/>
      <c r="H11" s="74">
        <f>ANUAL!G13</f>
        <v>851</v>
      </c>
      <c r="I11" s="74">
        <f>ANUAL!K13+ANUAL!N13+ANUAL!Q13+ANUAL!T13+ANUAL!W13</f>
        <v>432</v>
      </c>
      <c r="J11" s="76">
        <f t="shared" si="1"/>
        <v>0.50763807285546414</v>
      </c>
      <c r="K11" s="74">
        <f t="shared" si="2"/>
        <v>419</v>
      </c>
      <c r="L11" s="77">
        <f t="shared" si="3"/>
        <v>0.49236192714453586</v>
      </c>
      <c r="M11" s="78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</row>
    <row r="12" spans="1:24" ht="27" x14ac:dyDescent="0.2">
      <c r="A12" s="8" t="s">
        <v>33</v>
      </c>
      <c r="B12" s="19" t="s">
        <v>46</v>
      </c>
      <c r="C12" s="20" t="s">
        <v>47</v>
      </c>
      <c r="D12" s="11" t="s">
        <v>30</v>
      </c>
      <c r="E12" s="21" t="s">
        <v>48</v>
      </c>
      <c r="F12" s="73" t="s">
        <v>39</v>
      </c>
      <c r="G12" s="74">
        <f>SUM(M12:X12)</f>
        <v>721</v>
      </c>
      <c r="H12" s="74">
        <f>ANUAL!G14</f>
        <v>12</v>
      </c>
      <c r="I12" s="74">
        <f>ANUAL!K14+ANUAL!N14+ANUAL!Q14+ANUAL!T14+ANUAL!W14</f>
        <v>5</v>
      </c>
      <c r="J12" s="76">
        <f t="shared" si="1"/>
        <v>0.41666666666666669</v>
      </c>
      <c r="K12" s="74">
        <f t="shared" si="2"/>
        <v>7</v>
      </c>
      <c r="L12" s="77">
        <f t="shared" si="3"/>
        <v>0.58333333333333337</v>
      </c>
      <c r="M12" s="78">
        <v>360</v>
      </c>
      <c r="N12" s="79">
        <v>0</v>
      </c>
      <c r="O12" s="79">
        <v>0</v>
      </c>
      <c r="P12" s="79">
        <v>0</v>
      </c>
      <c r="Q12" s="79">
        <v>0</v>
      </c>
      <c r="R12" s="79">
        <v>0</v>
      </c>
      <c r="S12" s="79">
        <v>0</v>
      </c>
      <c r="T12" s="79">
        <v>361</v>
      </c>
      <c r="U12" s="79">
        <v>0</v>
      </c>
      <c r="V12" s="79">
        <v>0</v>
      </c>
      <c r="W12" s="79">
        <v>0</v>
      </c>
      <c r="X12" s="79">
        <v>0</v>
      </c>
    </row>
    <row r="13" spans="1:24" ht="27" x14ac:dyDescent="0.2">
      <c r="A13" s="40"/>
      <c r="B13" s="107" t="s">
        <v>110</v>
      </c>
      <c r="C13" s="108" t="s">
        <v>111</v>
      </c>
      <c r="D13" s="36" t="s">
        <v>42</v>
      </c>
      <c r="E13" s="109" t="s">
        <v>112</v>
      </c>
      <c r="F13" s="83"/>
      <c r="G13" s="85"/>
      <c r="H13" s="74">
        <f>ANUAL!G15</f>
        <v>4</v>
      </c>
      <c r="I13" s="74">
        <f>ANUAL!K15+ANUAL!N15+ANUAL!Q15+ANUAL!T15+ANUAL!W15</f>
        <v>6</v>
      </c>
      <c r="J13" s="84">
        <f t="shared" si="1"/>
        <v>1.5</v>
      </c>
      <c r="K13" s="85">
        <f t="shared" si="2"/>
        <v>-2</v>
      </c>
      <c r="L13" s="86">
        <f t="shared" si="3"/>
        <v>-0.5</v>
      </c>
      <c r="M13" s="87"/>
      <c r="N13" s="88"/>
      <c r="O13" s="88"/>
      <c r="P13" s="88"/>
      <c r="Q13" s="88"/>
      <c r="R13" s="88"/>
      <c r="S13" s="88"/>
      <c r="T13" s="88"/>
      <c r="U13" s="88"/>
      <c r="V13" s="88"/>
      <c r="W13" s="88"/>
      <c r="X13" s="88"/>
    </row>
    <row r="14" spans="1:24" ht="27" x14ac:dyDescent="0.2">
      <c r="A14" s="40"/>
      <c r="B14" s="151" t="s">
        <v>52</v>
      </c>
      <c r="C14" s="20" t="s">
        <v>53</v>
      </c>
      <c r="D14" s="11" t="s">
        <v>30</v>
      </c>
      <c r="E14" s="21" t="s">
        <v>54</v>
      </c>
      <c r="F14" s="83"/>
      <c r="G14" s="85"/>
      <c r="H14" s="74">
        <f>ANUAL!G16</f>
        <v>12</v>
      </c>
      <c r="I14" s="74">
        <f>ANUAL!K16+ANUAL!N16+ANUAL!Q16+ANUAL!T16+ANUAL!W16</f>
        <v>5</v>
      </c>
      <c r="J14" s="84">
        <f t="shared" si="1"/>
        <v>0.41666666666666669</v>
      </c>
      <c r="K14" s="85">
        <f t="shared" si="2"/>
        <v>7</v>
      </c>
      <c r="L14" s="86">
        <f t="shared" si="3"/>
        <v>0.58333333333333337</v>
      </c>
      <c r="M14" s="87"/>
      <c r="N14" s="88"/>
      <c r="O14" s="88"/>
      <c r="P14" s="88"/>
      <c r="Q14" s="88"/>
      <c r="R14" s="88"/>
      <c r="S14" s="88"/>
      <c r="T14" s="88"/>
      <c r="U14" s="88"/>
      <c r="V14" s="88"/>
      <c r="W14" s="88"/>
      <c r="X14" s="88"/>
    </row>
    <row r="15" spans="1:24" ht="12.75" customHeight="1" x14ac:dyDescent="0.2">
      <c r="A15" s="40"/>
      <c r="B15" s="142"/>
      <c r="C15" s="20" t="s">
        <v>55</v>
      </c>
      <c r="D15" s="11" t="s">
        <v>30</v>
      </c>
      <c r="E15" s="21" t="s">
        <v>56</v>
      </c>
      <c r="F15" s="83"/>
      <c r="G15" s="85"/>
      <c r="H15" s="74">
        <f>ANUAL!G17</f>
        <v>12</v>
      </c>
      <c r="I15" s="74">
        <f>ANUAL!K17+ANUAL!N17+ANUAL!Q17+ANUAL!T17+ANUAL!W17</f>
        <v>5</v>
      </c>
      <c r="J15" s="84">
        <f t="shared" si="1"/>
        <v>0.41666666666666669</v>
      </c>
      <c r="K15" s="85">
        <f t="shared" si="2"/>
        <v>7</v>
      </c>
      <c r="L15" s="86">
        <f t="shared" si="3"/>
        <v>0.58333333333333337</v>
      </c>
      <c r="M15" s="87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</row>
    <row r="16" spans="1:24" ht="27" x14ac:dyDescent="0.2">
      <c r="A16" s="40"/>
      <c r="B16" s="142"/>
      <c r="C16" s="20" t="s">
        <v>57</v>
      </c>
      <c r="D16" s="11" t="s">
        <v>30</v>
      </c>
      <c r="E16" s="21" t="s">
        <v>58</v>
      </c>
      <c r="F16" s="83"/>
      <c r="G16" s="85"/>
      <c r="H16" s="74">
        <f>ANUAL!G18</f>
        <v>25</v>
      </c>
      <c r="I16" s="74">
        <f>ANUAL!K18+ANUAL!N18+ANUAL!Q18+ANUAL!T18+ANUAL!W18</f>
        <v>10</v>
      </c>
      <c r="J16" s="84">
        <f t="shared" si="1"/>
        <v>0.4</v>
      </c>
      <c r="K16" s="85">
        <f t="shared" si="2"/>
        <v>15</v>
      </c>
      <c r="L16" s="86">
        <f t="shared" si="3"/>
        <v>0.6</v>
      </c>
      <c r="M16" s="87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</row>
    <row r="17" spans="1:24" ht="27" x14ac:dyDescent="0.2">
      <c r="A17" s="40"/>
      <c r="B17" s="152"/>
      <c r="C17" s="110" t="s">
        <v>59</v>
      </c>
      <c r="D17" s="42" t="s">
        <v>30</v>
      </c>
      <c r="E17" s="43" t="s">
        <v>60</v>
      </c>
      <c r="F17" s="89"/>
      <c r="G17" s="91"/>
      <c r="H17" s="105">
        <f>ANUAL!G19</f>
        <v>12</v>
      </c>
      <c r="I17" s="105">
        <f>ANUAL!K19+ANUAL!N19+ANUAL!Q19+ANUAL!T19+ANUAL!W19</f>
        <v>5</v>
      </c>
      <c r="J17" s="90">
        <f t="shared" si="1"/>
        <v>0.41666666666666669</v>
      </c>
      <c r="K17" s="91">
        <f t="shared" si="2"/>
        <v>7</v>
      </c>
      <c r="L17" s="92">
        <f t="shared" si="3"/>
        <v>0.58333333333333337</v>
      </c>
      <c r="M17" s="87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</row>
    <row r="18" spans="1:24" ht="16.5" x14ac:dyDescent="0.3">
      <c r="A18" s="48"/>
      <c r="B18" s="93"/>
      <c r="C18" s="93"/>
      <c r="D18" s="93"/>
      <c r="E18" s="93"/>
      <c r="F18" s="93"/>
      <c r="G18" s="106">
        <f>SUM(G8:G12)</f>
        <v>74721</v>
      </c>
      <c r="H18" s="95">
        <f t="shared" ref="H18:I18" si="4">SUM(H8:H17)</f>
        <v>38301</v>
      </c>
      <c r="I18" s="95">
        <f t="shared" si="4"/>
        <v>22074</v>
      </c>
      <c r="J18" s="96">
        <f t="shared" si="1"/>
        <v>0.57632959974935383</v>
      </c>
      <c r="K18" s="95">
        <f>SUM(K8:K17)</f>
        <v>16227</v>
      </c>
      <c r="L18" s="97">
        <f t="shared" si="3"/>
        <v>0.42367040025064617</v>
      </c>
      <c r="M18" s="98">
        <f t="shared" ref="M18:X18" si="5">SUM(M8:M12)</f>
        <v>6581</v>
      </c>
      <c r="N18" s="99">
        <f t="shared" si="5"/>
        <v>4455</v>
      </c>
      <c r="O18" s="99">
        <f t="shared" si="5"/>
        <v>7354</v>
      </c>
      <c r="P18" s="99">
        <f t="shared" si="5"/>
        <v>6433</v>
      </c>
      <c r="Q18" s="99">
        <f t="shared" si="5"/>
        <v>10917</v>
      </c>
      <c r="R18" s="99">
        <f t="shared" si="5"/>
        <v>6477</v>
      </c>
      <c r="S18" s="99">
        <f t="shared" si="5"/>
        <v>7432</v>
      </c>
      <c r="T18" s="99">
        <f t="shared" si="5"/>
        <v>6049</v>
      </c>
      <c r="U18" s="99">
        <f t="shared" si="5"/>
        <v>3212</v>
      </c>
      <c r="V18" s="99">
        <f t="shared" si="5"/>
        <v>7803</v>
      </c>
      <c r="W18" s="99">
        <f t="shared" si="5"/>
        <v>4202</v>
      </c>
      <c r="X18" s="99">
        <f t="shared" si="5"/>
        <v>3806</v>
      </c>
    </row>
    <row r="19" spans="1:24" ht="17.25" customHeight="1" x14ac:dyDescent="0.2">
      <c r="A19" s="57"/>
      <c r="B19" s="57"/>
      <c r="C19" s="57"/>
      <c r="D19" s="57"/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7"/>
      <c r="X19" s="57"/>
    </row>
    <row r="20" spans="1:24" ht="20.25" customHeight="1" x14ac:dyDescent="0.3">
      <c r="A20" s="164" t="s">
        <v>62</v>
      </c>
      <c r="B20" s="129"/>
      <c r="C20" s="129"/>
      <c r="D20" s="93"/>
      <c r="E20" s="162" t="s">
        <v>63</v>
      </c>
      <c r="F20" s="129"/>
      <c r="G20" s="129"/>
      <c r="H20" s="129"/>
      <c r="I20" s="129"/>
      <c r="J20" s="129"/>
      <c r="K20" s="129"/>
      <c r="L20" s="129"/>
      <c r="M20" s="57"/>
      <c r="N20" s="57"/>
      <c r="O20" s="57"/>
      <c r="P20" s="128" t="s">
        <v>63</v>
      </c>
      <c r="Q20" s="129"/>
      <c r="R20" s="129"/>
      <c r="S20" s="129"/>
      <c r="T20" s="129"/>
      <c r="U20" s="129"/>
      <c r="V20" s="129"/>
      <c r="W20" s="129"/>
      <c r="X20" s="129"/>
    </row>
    <row r="21" spans="1:24" ht="20.25" customHeight="1" x14ac:dyDescent="0.3">
      <c r="A21" s="100"/>
      <c r="B21" s="101"/>
      <c r="C21" s="101"/>
      <c r="D21" s="93"/>
      <c r="E21" s="102"/>
      <c r="F21" s="102"/>
      <c r="G21" s="102"/>
      <c r="H21" s="102"/>
      <c r="I21" s="102"/>
      <c r="J21" s="102"/>
      <c r="K21" s="102"/>
      <c r="L21" s="57"/>
      <c r="M21" s="57"/>
      <c r="N21" s="57"/>
      <c r="O21" s="57"/>
      <c r="P21" s="61"/>
      <c r="Q21" s="61"/>
      <c r="R21" s="61"/>
      <c r="S21" s="61"/>
      <c r="T21" s="62"/>
      <c r="U21" s="61"/>
      <c r="V21" s="61"/>
      <c r="W21" s="61"/>
      <c r="X21" s="61"/>
    </row>
    <row r="22" spans="1:24" ht="12.75" customHeight="1" x14ac:dyDescent="0.3">
      <c r="A22" s="165" t="s">
        <v>64</v>
      </c>
      <c r="B22" s="129"/>
      <c r="C22" s="129"/>
      <c r="D22" s="93"/>
      <c r="E22" s="165" t="s">
        <v>65</v>
      </c>
      <c r="F22" s="129"/>
      <c r="G22" s="129"/>
      <c r="H22" s="129"/>
      <c r="I22" s="129"/>
      <c r="J22" s="129"/>
      <c r="K22" s="129"/>
      <c r="L22" s="129"/>
      <c r="M22" s="57"/>
      <c r="N22" s="57"/>
      <c r="O22" s="57"/>
      <c r="P22" s="149" t="s">
        <v>65</v>
      </c>
      <c r="Q22" s="129"/>
      <c r="R22" s="129"/>
      <c r="S22" s="129"/>
      <c r="T22" s="129"/>
      <c r="U22" s="129"/>
      <c r="V22" s="129"/>
      <c r="W22" s="129"/>
      <c r="X22" s="129"/>
    </row>
    <row r="23" spans="1:24" ht="12.75" customHeight="1" x14ac:dyDescent="0.3">
      <c r="A23" s="162" t="s">
        <v>67</v>
      </c>
      <c r="B23" s="129"/>
      <c r="C23" s="129"/>
      <c r="D23" s="93"/>
      <c r="E23" s="162" t="s">
        <v>100</v>
      </c>
      <c r="F23" s="129"/>
      <c r="G23" s="129"/>
      <c r="H23" s="129"/>
      <c r="I23" s="129"/>
      <c r="J23" s="129"/>
      <c r="K23" s="129"/>
      <c r="L23" s="129"/>
      <c r="M23" s="57"/>
      <c r="N23" s="57"/>
      <c r="O23" s="57"/>
      <c r="P23" s="128" t="s">
        <v>101</v>
      </c>
      <c r="Q23" s="129"/>
      <c r="R23" s="129"/>
      <c r="S23" s="129"/>
      <c r="T23" s="129"/>
      <c r="U23" s="129"/>
      <c r="V23" s="129"/>
      <c r="W23" s="129"/>
      <c r="X23" s="129"/>
    </row>
    <row r="24" spans="1:24" ht="17.25" customHeight="1" x14ac:dyDescent="0.3">
      <c r="A24" s="162" t="s">
        <v>68</v>
      </c>
      <c r="B24" s="129"/>
      <c r="C24" s="129"/>
      <c r="D24" s="93"/>
      <c r="E24" s="162" t="s">
        <v>102</v>
      </c>
      <c r="F24" s="129"/>
      <c r="G24" s="129"/>
      <c r="H24" s="129"/>
      <c r="I24" s="129"/>
      <c r="J24" s="129"/>
      <c r="K24" s="129"/>
      <c r="L24" s="129"/>
      <c r="M24" s="57"/>
      <c r="N24" s="57"/>
      <c r="O24" s="57"/>
      <c r="P24" s="128" t="s">
        <v>102</v>
      </c>
      <c r="Q24" s="129"/>
      <c r="R24" s="129"/>
      <c r="S24" s="129"/>
      <c r="T24" s="129"/>
      <c r="U24" s="129"/>
      <c r="V24" s="129"/>
      <c r="W24" s="129"/>
      <c r="X24" s="129"/>
    </row>
    <row r="25" spans="1:24" ht="17.25" customHeight="1" x14ac:dyDescent="0.2">
      <c r="A25" s="57"/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</row>
    <row r="26" spans="1:24" ht="17.2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</row>
    <row r="27" spans="1:24" ht="17.25" customHeight="1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</row>
    <row r="28" spans="1:24" ht="17.25" customHeight="1" x14ac:dyDescent="0.2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</row>
    <row r="29" spans="1:24" ht="35.25" customHeight="1" x14ac:dyDescent="0.2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</row>
    <row r="30" spans="1:24" ht="35.25" customHeight="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</row>
    <row r="31" spans="1:24" ht="35.25" customHeight="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</row>
    <row r="32" spans="1:24" ht="35.25" customHeight="1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</row>
    <row r="33" spans="1:24" ht="35.25" customHeight="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</row>
    <row r="34" spans="1:24" ht="35.25" customHeight="1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</row>
    <row r="35" spans="1:24" ht="35.25" customHeight="1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</row>
    <row r="36" spans="1:24" ht="35.2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</row>
    <row r="37" spans="1:24" ht="35.25" customHeight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</row>
    <row r="38" spans="1:24" ht="35.25" customHeigh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</row>
    <row r="39" spans="1:24" ht="35.25" customHeigh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</row>
    <row r="40" spans="1:24" ht="35.25" customHeigh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</row>
    <row r="41" spans="1:24" ht="35.25" customHeight="1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</row>
    <row r="42" spans="1:24" ht="12.75" customHeight="1" x14ac:dyDescent="0.2"/>
    <row r="43" spans="1:24" ht="12.75" customHeight="1" x14ac:dyDescent="0.2"/>
    <row r="44" spans="1:24" ht="12.75" customHeight="1" x14ac:dyDescent="0.2"/>
    <row r="45" spans="1:24" ht="12.75" customHeight="1" x14ac:dyDescent="0.2"/>
    <row r="46" spans="1:24" ht="12.75" customHeight="1" x14ac:dyDescent="0.2"/>
    <row r="47" spans="1:24" ht="12.75" customHeight="1" x14ac:dyDescent="0.2"/>
    <row r="48" spans="1:24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6">
    <mergeCell ref="A24:C24"/>
    <mergeCell ref="E24:L24"/>
    <mergeCell ref="P24:X24"/>
    <mergeCell ref="E6:E7"/>
    <mergeCell ref="F6:F7"/>
    <mergeCell ref="B14:B17"/>
    <mergeCell ref="A20:C20"/>
    <mergeCell ref="E20:L20"/>
    <mergeCell ref="P20:X20"/>
    <mergeCell ref="A22:C22"/>
    <mergeCell ref="E22:L22"/>
    <mergeCell ref="P22:X22"/>
    <mergeCell ref="A23:C23"/>
    <mergeCell ref="E23:L23"/>
    <mergeCell ref="P23:X23"/>
    <mergeCell ref="G6:G7"/>
    <mergeCell ref="H6:I6"/>
    <mergeCell ref="K6:K7"/>
    <mergeCell ref="M6:X6"/>
    <mergeCell ref="A2:X2"/>
    <mergeCell ref="A3:X3"/>
    <mergeCell ref="A4:X4"/>
    <mergeCell ref="A6:A7"/>
    <mergeCell ref="B6:B7"/>
    <mergeCell ref="C6:C7"/>
    <mergeCell ref="D6:D7"/>
  </mergeCells>
  <printOptions horizontalCentered="1"/>
  <pageMargins left="0.51181102362204722" right="0.31496062992125984" top="0.55118110236220474" bottom="0.35433070866141736" header="0" footer="0"/>
  <pageSetup scale="9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1"/>
  <sheetViews>
    <sheetView topLeftCell="B1" workbookViewId="0"/>
  </sheetViews>
  <sheetFormatPr baseColWidth="10" defaultColWidth="14.42578125" defaultRowHeight="15" customHeight="1" x14ac:dyDescent="0.2"/>
  <cols>
    <col min="1" max="1" width="8.85546875" hidden="1" customWidth="1"/>
    <col min="2" max="2" width="39.140625" customWidth="1"/>
    <col min="3" max="3" width="25.85546875" customWidth="1"/>
    <col min="4" max="4" width="12.7109375" customWidth="1"/>
    <col min="5" max="5" width="12.42578125" customWidth="1"/>
    <col min="6" max="6" width="8.7109375" customWidth="1"/>
    <col min="7" max="7" width="10" customWidth="1"/>
    <col min="8" max="8" width="6.5703125" customWidth="1"/>
    <col min="9" max="9" width="5.7109375" customWidth="1"/>
    <col min="10" max="10" width="6.42578125" customWidth="1"/>
    <col min="11" max="11" width="7.7109375" customWidth="1"/>
    <col min="12" max="12" width="8" customWidth="1"/>
    <col min="13" max="13" width="11.7109375" customWidth="1"/>
    <col min="14" max="14" width="9" customWidth="1"/>
    <col min="15" max="18" width="4.28515625" hidden="1" customWidth="1"/>
    <col min="19" max="19" width="5" hidden="1" customWidth="1"/>
    <col min="20" max="26" width="4.28515625" hidden="1" customWidth="1"/>
  </cols>
  <sheetData>
    <row r="1" spans="1:26" ht="12.75" customHeight="1" x14ac:dyDescent="0.2"/>
    <row r="2" spans="1:26" ht="20.25" customHeight="1" x14ac:dyDescent="0.2">
      <c r="A2" s="157" t="s">
        <v>125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6"/>
    </row>
    <row r="3" spans="1:26" ht="18" x14ac:dyDescent="0.2">
      <c r="A3" s="157" t="s">
        <v>126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6"/>
    </row>
    <row r="4" spans="1:26" ht="18" x14ac:dyDescent="0.2">
      <c r="A4" s="157" t="s">
        <v>127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6"/>
    </row>
    <row r="5" spans="1:26" ht="15.75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18" customHeight="1" x14ac:dyDescent="0.2">
      <c r="A6" s="138" t="s">
        <v>3</v>
      </c>
      <c r="B6" s="158" t="s">
        <v>4</v>
      </c>
      <c r="C6" s="156" t="s">
        <v>5</v>
      </c>
      <c r="D6" s="156" t="s">
        <v>6</v>
      </c>
      <c r="E6" s="156" t="s">
        <v>7</v>
      </c>
      <c r="F6" s="156" t="s">
        <v>8</v>
      </c>
      <c r="G6" s="156" t="s">
        <v>9</v>
      </c>
      <c r="H6" s="154" t="s">
        <v>16</v>
      </c>
      <c r="I6" s="155"/>
      <c r="J6" s="154" t="s">
        <v>9</v>
      </c>
      <c r="K6" s="155"/>
      <c r="L6" s="68" t="s">
        <v>24</v>
      </c>
      <c r="M6" s="156" t="s">
        <v>84</v>
      </c>
      <c r="N6" s="69" t="s">
        <v>85</v>
      </c>
      <c r="O6" s="159" t="s">
        <v>86</v>
      </c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1"/>
    </row>
    <row r="7" spans="1:26" ht="27.75" customHeight="1" x14ac:dyDescent="0.2">
      <c r="A7" s="140"/>
      <c r="B7" s="143"/>
      <c r="C7" s="125"/>
      <c r="D7" s="125"/>
      <c r="E7" s="125"/>
      <c r="F7" s="125"/>
      <c r="G7" s="125"/>
      <c r="H7" s="70" t="s">
        <v>23</v>
      </c>
      <c r="I7" s="70" t="s">
        <v>24</v>
      </c>
      <c r="J7" s="70" t="s">
        <v>23</v>
      </c>
      <c r="K7" s="70" t="s">
        <v>24</v>
      </c>
      <c r="L7" s="70" t="s">
        <v>87</v>
      </c>
      <c r="M7" s="125"/>
      <c r="N7" s="71" t="s">
        <v>87</v>
      </c>
      <c r="O7" s="72" t="s">
        <v>88</v>
      </c>
      <c r="P7" s="5" t="s">
        <v>89</v>
      </c>
      <c r="Q7" s="5" t="s">
        <v>90</v>
      </c>
      <c r="R7" s="5" t="s">
        <v>91</v>
      </c>
      <c r="S7" s="5" t="s">
        <v>92</v>
      </c>
      <c r="T7" s="5" t="s">
        <v>93</v>
      </c>
      <c r="U7" s="5" t="s">
        <v>94</v>
      </c>
      <c r="V7" s="5" t="s">
        <v>95</v>
      </c>
      <c r="W7" s="5" t="s">
        <v>96</v>
      </c>
      <c r="X7" s="5" t="s">
        <v>97</v>
      </c>
      <c r="Y7" s="5" t="s">
        <v>98</v>
      </c>
      <c r="Z7" s="5" t="s">
        <v>99</v>
      </c>
    </row>
    <row r="8" spans="1:26" ht="30" customHeight="1" x14ac:dyDescent="0.2">
      <c r="A8" s="8" t="s">
        <v>27</v>
      </c>
      <c r="B8" s="9" t="str">
        <f>ANUAL!B9</f>
        <v>Prestación de servicios integrales para la realización de Eventos, Congresos y Exposiciones</v>
      </c>
      <c r="C8" s="20" t="str">
        <f>ANUAL!C9</f>
        <v>Porcentaje del avance de eventos realizados respecto los proyectados en el ejercicio</v>
      </c>
      <c r="D8" s="11" t="str">
        <f>ANUAL!D9</f>
        <v xml:space="preserve">Mensual </v>
      </c>
      <c r="E8" s="11" t="str">
        <f>ANUAL!E9</f>
        <v xml:space="preserve">Eventos </v>
      </c>
      <c r="F8" s="73" t="s">
        <v>32</v>
      </c>
      <c r="G8" s="74">
        <f>ANUAL!G9</f>
        <v>517</v>
      </c>
      <c r="H8" s="75">
        <f>ANUAL!Y9</f>
        <v>55</v>
      </c>
      <c r="I8" s="75">
        <f>ANUAL!Z9</f>
        <v>55</v>
      </c>
      <c r="J8" s="74">
        <f>ANUAL!G9</f>
        <v>517</v>
      </c>
      <c r="K8" s="74">
        <f>ANUAL!K9+ANUAL!N9+ANUAL!Q9+ANUAL!T9+ANUAL!W9+ANUAL!Z9</f>
        <v>223</v>
      </c>
      <c r="L8" s="76">
        <f t="shared" ref="L8:L19" si="0">+K8/J8</f>
        <v>0.43133462282398455</v>
      </c>
      <c r="M8" s="74">
        <f t="shared" ref="M8:M18" si="1">+J8-K8</f>
        <v>294</v>
      </c>
      <c r="N8" s="77">
        <f t="shared" ref="N8:N19" si="2">+M8/J8</f>
        <v>0.56866537717601551</v>
      </c>
      <c r="O8" s="78">
        <v>9</v>
      </c>
      <c r="P8" s="79">
        <v>14</v>
      </c>
      <c r="Q8" s="79">
        <v>38</v>
      </c>
      <c r="R8" s="79">
        <v>38</v>
      </c>
      <c r="S8" s="79">
        <v>50</v>
      </c>
      <c r="T8" s="79">
        <v>51</v>
      </c>
      <c r="U8" s="79">
        <v>77</v>
      </c>
      <c r="V8" s="79">
        <v>29</v>
      </c>
      <c r="W8" s="79">
        <v>27</v>
      </c>
      <c r="X8" s="79">
        <v>46</v>
      </c>
      <c r="Y8" s="79">
        <v>38</v>
      </c>
      <c r="Z8" s="79">
        <v>43</v>
      </c>
    </row>
    <row r="9" spans="1:26" ht="32.25" customHeight="1" x14ac:dyDescent="0.2">
      <c r="A9" s="8" t="s">
        <v>33</v>
      </c>
      <c r="B9" s="9" t="str">
        <f>ANUAL!B10</f>
        <v>Incremento  en atracción de personas interesadas en las Actividades ofrecidas por el Orquidario.</v>
      </c>
      <c r="C9" s="20" t="str">
        <f>ANUAL!C10</f>
        <v>Porcentaje de personas que acuden a los servicios ofrecidos por el Orquidario</v>
      </c>
      <c r="D9" s="11" t="str">
        <f>ANUAL!D10</f>
        <v xml:space="preserve">Mensual </v>
      </c>
      <c r="E9" s="11" t="str">
        <f>ANUAL!E10</f>
        <v>Personas</v>
      </c>
      <c r="F9" s="73" t="s">
        <v>32</v>
      </c>
      <c r="G9" s="74">
        <f>ANUAL!G10</f>
        <v>6936</v>
      </c>
      <c r="H9" s="75">
        <f>ANUAL!Y10</f>
        <v>349</v>
      </c>
      <c r="I9" s="75">
        <f>ANUAL!Z10</f>
        <v>558</v>
      </c>
      <c r="J9" s="74">
        <f>ANUAL!G10</f>
        <v>6936</v>
      </c>
      <c r="K9" s="74">
        <f>ANUAL!K10+ANUAL!N10+ANUAL!Q10+ANUAL!T10+ANUAL!W10+ANUAL!Z10</f>
        <v>4126</v>
      </c>
      <c r="L9" s="76">
        <f t="shared" si="0"/>
        <v>0.59486735870818919</v>
      </c>
      <c r="M9" s="74">
        <f t="shared" si="1"/>
        <v>2810</v>
      </c>
      <c r="N9" s="77">
        <f t="shared" si="2"/>
        <v>0.40513264129181087</v>
      </c>
      <c r="O9" s="78">
        <f>678+45</f>
        <v>723</v>
      </c>
      <c r="P9" s="79">
        <f>754+45</f>
        <v>799</v>
      </c>
      <c r="Q9" s="79">
        <f>1243+45</f>
        <v>1288</v>
      </c>
      <c r="R9" s="79">
        <f>1256+45</f>
        <v>1301</v>
      </c>
      <c r="S9" s="79">
        <f>4876+45</f>
        <v>4921</v>
      </c>
      <c r="T9" s="79">
        <f>728+45</f>
        <v>773</v>
      </c>
      <c r="U9" s="79">
        <f>1231+45</f>
        <v>1276</v>
      </c>
      <c r="V9" s="79">
        <f>929+45</f>
        <v>974</v>
      </c>
      <c r="W9" s="79">
        <f>553+45</f>
        <v>598</v>
      </c>
      <c r="X9" s="79">
        <f>5024+45</f>
        <v>5069</v>
      </c>
      <c r="Y9" s="79">
        <f>477+45</f>
        <v>522</v>
      </c>
      <c r="Z9" s="79">
        <f>251+45</f>
        <v>296</v>
      </c>
    </row>
    <row r="10" spans="1:26" ht="31.5" customHeight="1" x14ac:dyDescent="0.2">
      <c r="A10" s="8" t="s">
        <v>33</v>
      </c>
      <c r="B10" s="9" t="str">
        <f>ANUAL!B11</f>
        <v>Incremento  en atracción de personas interesadas en las Actividades ofrecidas por el Planetario.</v>
      </c>
      <c r="C10" s="20" t="str">
        <f>ANUAL!C11</f>
        <v>Porcentaje de personas que acuden a los servicios ofrecidos por el Planetario</v>
      </c>
      <c r="D10" s="11" t="str">
        <f>ANUAL!D11</f>
        <v xml:space="preserve">Mensual </v>
      </c>
      <c r="E10" s="11" t="str">
        <f>ANUAL!E11</f>
        <v>Personas</v>
      </c>
      <c r="F10" s="73" t="s">
        <v>32</v>
      </c>
      <c r="G10" s="74">
        <f>ANUAL!G11</f>
        <v>29920</v>
      </c>
      <c r="H10" s="75">
        <f>ANUAL!Y11</f>
        <v>3300</v>
      </c>
      <c r="I10" s="75">
        <f>ANUAL!Z11</f>
        <v>4523</v>
      </c>
      <c r="J10" s="74">
        <f>ANUAL!G11</f>
        <v>29920</v>
      </c>
      <c r="K10" s="74">
        <f>ANUAL!K11+ANUAL!N11+ANUAL!Q11+ANUAL!T11+ANUAL!W11+ANUAL!Z11</f>
        <v>22393</v>
      </c>
      <c r="L10" s="76">
        <f t="shared" si="0"/>
        <v>0.74842914438502672</v>
      </c>
      <c r="M10" s="74">
        <f t="shared" si="1"/>
        <v>7527</v>
      </c>
      <c r="N10" s="77">
        <f t="shared" si="2"/>
        <v>0.25157085561497328</v>
      </c>
      <c r="O10" s="80">
        <v>5489</v>
      </c>
      <c r="P10" s="27">
        <v>3642</v>
      </c>
      <c r="Q10" s="27">
        <v>6028</v>
      </c>
      <c r="R10" s="27">
        <v>5094</v>
      </c>
      <c r="S10" s="27">
        <v>5946</v>
      </c>
      <c r="T10" s="27">
        <v>5653</v>
      </c>
      <c r="U10" s="27">
        <v>6079</v>
      </c>
      <c r="V10" s="27">
        <v>4685</v>
      </c>
      <c r="W10" s="27">
        <v>2587</v>
      </c>
      <c r="X10" s="27">
        <v>2688</v>
      </c>
      <c r="Y10" s="27">
        <v>3642</v>
      </c>
      <c r="Z10" s="27">
        <v>3467</v>
      </c>
    </row>
    <row r="11" spans="1:26" ht="45" customHeight="1" x14ac:dyDescent="0.2">
      <c r="A11" s="8"/>
      <c r="B11" s="9" t="str">
        <f>ANUAL!B12</f>
        <v>Incorporación de tecnologias digitales en el domo del Planetario</v>
      </c>
      <c r="C11" s="20" t="str">
        <f>ANUAL!C12</f>
        <v>Inauguración de domo digital en el aniversario 50 del Planetario Lic, Felipe Rivera</v>
      </c>
      <c r="D11" s="11" t="str">
        <f>ANUAL!D12</f>
        <v>Anual</v>
      </c>
      <c r="E11" s="11" t="str">
        <f>ANUAL!E12</f>
        <v>Proyecto</v>
      </c>
      <c r="F11" s="73" t="s">
        <v>32</v>
      </c>
      <c r="G11" s="74">
        <f>ANUAL!G12</f>
        <v>1</v>
      </c>
      <c r="H11" s="75">
        <f>ANUAL!Y12</f>
        <v>0</v>
      </c>
      <c r="I11" s="75">
        <f>ANUAL!Z12</f>
        <v>0</v>
      </c>
      <c r="J11" s="74">
        <f>ANUAL!G12</f>
        <v>1</v>
      </c>
      <c r="K11" s="74">
        <f>ANUAL!K12+ANUAL!N12+ANUAL!Q12+ANUAL!T12+ANUAL!W12+ANUAL!Z12</f>
        <v>0</v>
      </c>
      <c r="L11" s="76">
        <f t="shared" si="0"/>
        <v>0</v>
      </c>
      <c r="M11" s="74">
        <f t="shared" si="1"/>
        <v>1</v>
      </c>
      <c r="N11" s="77">
        <f t="shared" si="2"/>
        <v>1</v>
      </c>
      <c r="O11" s="78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ht="31.5" customHeight="1" x14ac:dyDescent="0.2">
      <c r="A12" s="8" t="s">
        <v>33</v>
      </c>
      <c r="B12" s="9" t="str">
        <f>ANUAL!B13</f>
        <v>Incremento  en atracción de personas interesadas en las Actividades ofrecidas por el Departamento de Idiomas.</v>
      </c>
      <c r="C12" s="20" t="str">
        <f>ANUAL!C13</f>
        <v>Porcentaje de personas que acuden a los servicios ofrecidos por el Departamento de Idiomas</v>
      </c>
      <c r="D12" s="11" t="str">
        <f>ANUAL!D13</f>
        <v xml:space="preserve">Mensual </v>
      </c>
      <c r="E12" s="11" t="str">
        <f>ANUAL!E13</f>
        <v>Personas</v>
      </c>
      <c r="F12" s="73" t="s">
        <v>32</v>
      </c>
      <c r="G12" s="74">
        <f>ANUAL!G13</f>
        <v>851</v>
      </c>
      <c r="H12" s="75">
        <f>ANUAL!Y13</f>
        <v>0</v>
      </c>
      <c r="I12" s="75">
        <f>ANUAL!Z13</f>
        <v>-17</v>
      </c>
      <c r="J12" s="74">
        <f>ANUAL!G13</f>
        <v>851</v>
      </c>
      <c r="K12" s="74">
        <f>ANUAL!K13+ANUAL!N13+ANUAL!Q13+ANUAL!T13+ANUAL!W13+ANUAL!Z13</f>
        <v>415</v>
      </c>
      <c r="L12" s="76">
        <f t="shared" si="0"/>
        <v>0.48766157461809634</v>
      </c>
      <c r="M12" s="74">
        <f t="shared" si="1"/>
        <v>436</v>
      </c>
      <c r="N12" s="77">
        <f t="shared" si="2"/>
        <v>0.51233842538190366</v>
      </c>
      <c r="O12" s="78">
        <v>360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361</v>
      </c>
      <c r="W12" s="79">
        <v>0</v>
      </c>
      <c r="X12" s="79">
        <v>0</v>
      </c>
      <c r="Y12" s="79">
        <v>0</v>
      </c>
      <c r="Z12" s="79">
        <v>0</v>
      </c>
    </row>
    <row r="13" spans="1:26" ht="27" x14ac:dyDescent="0.2">
      <c r="A13" s="40"/>
      <c r="B13" s="9" t="str">
        <f>ANUAL!B14</f>
        <v>Conservación y Mantenimiento del Centro de Convenciones de Morelia</v>
      </c>
      <c r="C13" s="20" t="str">
        <f>ANUAL!C14</f>
        <v>Mantenimientos realizados</v>
      </c>
      <c r="D13" s="11" t="str">
        <f>ANUAL!D14</f>
        <v xml:space="preserve">Mensual </v>
      </c>
      <c r="E13" s="11" t="str">
        <f>ANUAL!E14</f>
        <v>Mantenimiento</v>
      </c>
      <c r="F13" s="73" t="s">
        <v>32</v>
      </c>
      <c r="G13" s="74">
        <f>ANUAL!G14</f>
        <v>12</v>
      </c>
      <c r="H13" s="75">
        <f>ANUAL!Y14</f>
        <v>1</v>
      </c>
      <c r="I13" s="75">
        <f>ANUAL!Z14</f>
        <v>1</v>
      </c>
      <c r="J13" s="74">
        <f>ANUAL!G14</f>
        <v>12</v>
      </c>
      <c r="K13" s="74">
        <f>ANUAL!K14+ANUAL!N14+ANUAL!Q14+ANUAL!T14+ANUAL!W14+ANUAL!Z14</f>
        <v>6</v>
      </c>
      <c r="L13" s="84">
        <f t="shared" si="0"/>
        <v>0.5</v>
      </c>
      <c r="M13" s="74">
        <f t="shared" si="1"/>
        <v>6</v>
      </c>
      <c r="N13" s="86">
        <f t="shared" si="2"/>
        <v>0.5</v>
      </c>
      <c r="O13" s="87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ht="40.5" x14ac:dyDescent="0.2">
      <c r="A14" s="40"/>
      <c r="B14" s="9" t="str">
        <f>ANUAL!B15</f>
        <v>PICNIC´S</v>
      </c>
      <c r="C14" s="20" t="str">
        <f>ANUAL!C15</f>
        <v>Porcentaje del avance de picnic´s realizados respecto a los proyectados en el ejercicio</v>
      </c>
      <c r="D14" s="11" t="str">
        <f>ANUAL!D15</f>
        <v>Anual</v>
      </c>
      <c r="E14" s="11" t="str">
        <f>ANUAL!E15</f>
        <v>Evento</v>
      </c>
      <c r="F14" s="73" t="s">
        <v>32</v>
      </c>
      <c r="G14" s="74">
        <f>ANUAL!G15</f>
        <v>4</v>
      </c>
      <c r="H14" s="75">
        <f>ANUAL!Y15</f>
        <v>0</v>
      </c>
      <c r="I14" s="75">
        <f>ANUAL!Z15</f>
        <v>0</v>
      </c>
      <c r="J14" s="74">
        <f>ANUAL!G15</f>
        <v>4</v>
      </c>
      <c r="K14" s="74">
        <f>ANUAL!K15+ANUAL!N15+ANUAL!Q15+ANUAL!T15+ANUAL!W15+ANUAL!Z15</f>
        <v>6</v>
      </c>
      <c r="L14" s="84">
        <f t="shared" si="0"/>
        <v>1.5</v>
      </c>
      <c r="M14" s="74">
        <f t="shared" si="1"/>
        <v>-2</v>
      </c>
      <c r="N14" s="86">
        <f t="shared" si="2"/>
        <v>-0.5</v>
      </c>
      <c r="O14" s="87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spans="1:26" ht="27" x14ac:dyDescent="0.2">
      <c r="A15" s="40"/>
      <c r="B15" s="163" t="str">
        <f>ANUAL!B16</f>
        <v xml:space="preserve">Administración de Recursos </v>
      </c>
      <c r="C15" s="20" t="str">
        <f>ANUAL!C16</f>
        <v>Elaboración de Declaraciones de Impuestos</v>
      </c>
      <c r="D15" s="11" t="str">
        <f>ANUAL!D16</f>
        <v xml:space="preserve">Mensual </v>
      </c>
      <c r="E15" s="11" t="str">
        <f>ANUAL!E16</f>
        <v>Declaración</v>
      </c>
      <c r="F15" s="73" t="s">
        <v>32</v>
      </c>
      <c r="G15" s="74">
        <f>ANUAL!G16</f>
        <v>12</v>
      </c>
      <c r="H15" s="75">
        <f>ANUAL!Y16</f>
        <v>1</v>
      </c>
      <c r="I15" s="75">
        <f>ANUAL!Z16</f>
        <v>1</v>
      </c>
      <c r="J15" s="74">
        <f>ANUAL!G16</f>
        <v>12</v>
      </c>
      <c r="K15" s="74">
        <f>ANUAL!K16+ANUAL!N16+ANUAL!Q16+ANUAL!T16+ANUAL!W16+ANUAL!Z16</f>
        <v>6</v>
      </c>
      <c r="L15" s="84">
        <f t="shared" si="0"/>
        <v>0.5</v>
      </c>
      <c r="M15" s="74">
        <f t="shared" si="1"/>
        <v>6</v>
      </c>
      <c r="N15" s="86">
        <f t="shared" si="2"/>
        <v>0.5</v>
      </c>
      <c r="O15" s="87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ht="16.5" x14ac:dyDescent="0.2">
      <c r="A16" s="40"/>
      <c r="B16" s="142"/>
      <c r="C16" s="20" t="str">
        <f>ANUAL!C17</f>
        <v>Elaboración de Estados Financieros</v>
      </c>
      <c r="D16" s="11" t="str">
        <f>ANUAL!D17</f>
        <v xml:space="preserve">Mensual </v>
      </c>
      <c r="E16" s="11" t="str">
        <f>ANUAL!E17</f>
        <v>Informe</v>
      </c>
      <c r="F16" s="73" t="s">
        <v>32</v>
      </c>
      <c r="G16" s="74">
        <f>ANUAL!G17</f>
        <v>12</v>
      </c>
      <c r="H16" s="75">
        <f>ANUAL!Y17</f>
        <v>1</v>
      </c>
      <c r="I16" s="75">
        <f>ANUAL!Z17</f>
        <v>1</v>
      </c>
      <c r="J16" s="74">
        <f>ANUAL!G17</f>
        <v>12</v>
      </c>
      <c r="K16" s="74">
        <f>ANUAL!K17+ANUAL!N17+ANUAL!Q17+ANUAL!T17+ANUAL!W17+ANUAL!Z17</f>
        <v>6</v>
      </c>
      <c r="L16" s="84">
        <f t="shared" si="0"/>
        <v>0.5</v>
      </c>
      <c r="M16" s="74">
        <f t="shared" si="1"/>
        <v>6</v>
      </c>
      <c r="N16" s="86">
        <f t="shared" si="2"/>
        <v>0.5</v>
      </c>
      <c r="O16" s="87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ht="27" x14ac:dyDescent="0.2">
      <c r="A17" s="40"/>
      <c r="B17" s="142"/>
      <c r="C17" s="20" t="str">
        <f>ANUAL!C18</f>
        <v>Elaboración de Nóminas y timbrado ante SHCP</v>
      </c>
      <c r="D17" s="11" t="str">
        <f>ANUAL!D18</f>
        <v xml:space="preserve">Mensual </v>
      </c>
      <c r="E17" s="11" t="str">
        <f>ANUAL!E18</f>
        <v>Nómina</v>
      </c>
      <c r="F17" s="73" t="s">
        <v>32</v>
      </c>
      <c r="G17" s="74">
        <f>ANUAL!G18</f>
        <v>25</v>
      </c>
      <c r="H17" s="75">
        <f>ANUAL!Y18</f>
        <v>2</v>
      </c>
      <c r="I17" s="75">
        <f>ANUAL!Z18</f>
        <v>2</v>
      </c>
      <c r="J17" s="74">
        <f>ANUAL!G18</f>
        <v>25</v>
      </c>
      <c r="K17" s="74">
        <f>ANUAL!K18+ANUAL!N18+ANUAL!Q18+ANUAL!T18+ANUAL!W18+ANUAL!Z18</f>
        <v>12</v>
      </c>
      <c r="L17" s="90">
        <f t="shared" si="0"/>
        <v>0.48</v>
      </c>
      <c r="M17" s="74">
        <f t="shared" si="1"/>
        <v>13</v>
      </c>
      <c r="N17" s="92">
        <f t="shared" si="2"/>
        <v>0.52</v>
      </c>
      <c r="O17" s="87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ht="27" x14ac:dyDescent="0.25">
      <c r="A18" s="48"/>
      <c r="B18" s="143"/>
      <c r="C18" s="114" t="s">
        <v>59</v>
      </c>
      <c r="D18" s="115" t="s">
        <v>30</v>
      </c>
      <c r="E18" s="115" t="s">
        <v>60</v>
      </c>
      <c r="F18" s="73" t="s">
        <v>32</v>
      </c>
      <c r="G18" s="74">
        <f>ANUAL!G19</f>
        <v>12</v>
      </c>
      <c r="H18" s="75">
        <f>ANUAL!Y19</f>
        <v>1</v>
      </c>
      <c r="I18" s="75">
        <f>ANUAL!Z19</f>
        <v>1</v>
      </c>
      <c r="J18" s="74">
        <f>ANUAL!G19</f>
        <v>12</v>
      </c>
      <c r="K18" s="74">
        <f>ANUAL!K19+ANUAL!N19+ANUAL!Q19+ANUAL!T19+ANUAL!W19+ANUAL!Z19</f>
        <v>6</v>
      </c>
      <c r="L18" s="90">
        <f t="shared" si="0"/>
        <v>0.5</v>
      </c>
      <c r="M18" s="74">
        <f t="shared" si="1"/>
        <v>6</v>
      </c>
      <c r="N18" s="92">
        <f t="shared" si="2"/>
        <v>0.5</v>
      </c>
      <c r="O18" s="98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ht="16.5" x14ac:dyDescent="0.3">
      <c r="A19" s="48"/>
      <c r="B19" s="116"/>
      <c r="C19" s="117"/>
      <c r="D19" s="117"/>
      <c r="E19" s="117"/>
      <c r="F19" s="93"/>
      <c r="G19" s="106">
        <f>SUM(G8:G12)</f>
        <v>38225</v>
      </c>
      <c r="H19" s="118">
        <f t="shared" ref="H19:K19" si="3">SUM(H8:H17)</f>
        <v>3709</v>
      </c>
      <c r="I19" s="119">
        <f t="shared" si="3"/>
        <v>5124</v>
      </c>
      <c r="J19" s="119">
        <f t="shared" si="3"/>
        <v>38290</v>
      </c>
      <c r="K19" s="119">
        <f t="shared" si="3"/>
        <v>27193</v>
      </c>
      <c r="L19" s="120">
        <f t="shared" si="0"/>
        <v>0.71018542700443976</v>
      </c>
      <c r="M19" s="119">
        <f>SUM(M8:M17)</f>
        <v>11097</v>
      </c>
      <c r="N19" s="121">
        <f t="shared" si="2"/>
        <v>0.28981457299556018</v>
      </c>
      <c r="O19" s="98">
        <f t="shared" ref="O19:Z19" si="4">SUM(O8:O12)</f>
        <v>6581</v>
      </c>
      <c r="P19" s="99">
        <f t="shared" si="4"/>
        <v>4455</v>
      </c>
      <c r="Q19" s="99">
        <f t="shared" si="4"/>
        <v>7354</v>
      </c>
      <c r="R19" s="99">
        <f t="shared" si="4"/>
        <v>6433</v>
      </c>
      <c r="S19" s="99">
        <f t="shared" si="4"/>
        <v>10917</v>
      </c>
      <c r="T19" s="99">
        <f t="shared" si="4"/>
        <v>6477</v>
      </c>
      <c r="U19" s="99">
        <f t="shared" si="4"/>
        <v>7432</v>
      </c>
      <c r="V19" s="99">
        <f t="shared" si="4"/>
        <v>6049</v>
      </c>
      <c r="W19" s="99">
        <f t="shared" si="4"/>
        <v>3212</v>
      </c>
      <c r="X19" s="99">
        <f t="shared" si="4"/>
        <v>7803</v>
      </c>
      <c r="Y19" s="99">
        <f t="shared" si="4"/>
        <v>4202</v>
      </c>
      <c r="Z19" s="99">
        <f t="shared" si="4"/>
        <v>3806</v>
      </c>
    </row>
    <row r="20" spans="1:26" ht="17.25" customHeight="1" x14ac:dyDescent="0.2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ht="20.25" customHeight="1" x14ac:dyDescent="0.3">
      <c r="A21" s="164" t="s">
        <v>62</v>
      </c>
      <c r="B21" s="129"/>
      <c r="C21" s="129"/>
      <c r="D21" s="93"/>
      <c r="E21" s="162" t="s">
        <v>63</v>
      </c>
      <c r="F21" s="129"/>
      <c r="G21" s="129"/>
      <c r="H21" s="129"/>
      <c r="I21" s="129"/>
      <c r="J21" s="129"/>
      <c r="K21" s="129"/>
      <c r="L21" s="129"/>
      <c r="M21" s="129"/>
      <c r="N21" s="129"/>
      <c r="O21" s="57"/>
      <c r="P21" s="57"/>
      <c r="Q21" s="57"/>
      <c r="R21" s="128" t="s">
        <v>63</v>
      </c>
      <c r="S21" s="129"/>
      <c r="T21" s="129"/>
      <c r="U21" s="129"/>
      <c r="V21" s="129"/>
      <c r="W21" s="129"/>
      <c r="X21" s="129"/>
      <c r="Y21" s="129"/>
      <c r="Z21" s="129"/>
    </row>
    <row r="22" spans="1:26" ht="20.25" customHeight="1" x14ac:dyDescent="0.3">
      <c r="A22" s="100"/>
      <c r="B22" s="101"/>
      <c r="C22" s="101"/>
      <c r="D22" s="93"/>
      <c r="E22" s="102"/>
      <c r="F22" s="102"/>
      <c r="G22" s="102"/>
      <c r="H22" s="102"/>
      <c r="I22" s="103"/>
      <c r="J22" s="102"/>
      <c r="K22" s="102"/>
      <c r="L22" s="102"/>
      <c r="M22" s="102"/>
      <c r="N22" s="57"/>
      <c r="O22" s="57"/>
      <c r="P22" s="57"/>
      <c r="Q22" s="57"/>
      <c r="R22" s="61"/>
      <c r="S22" s="61"/>
      <c r="T22" s="61"/>
      <c r="U22" s="61"/>
      <c r="V22" s="62"/>
      <c r="W22" s="61"/>
      <c r="X22" s="61"/>
      <c r="Y22" s="61"/>
      <c r="Z22" s="61"/>
    </row>
    <row r="23" spans="1:26" ht="12.75" customHeight="1" x14ac:dyDescent="0.3">
      <c r="A23" s="165" t="s">
        <v>64</v>
      </c>
      <c r="B23" s="129"/>
      <c r="C23" s="129"/>
      <c r="D23" s="93"/>
      <c r="E23" s="165" t="s">
        <v>65</v>
      </c>
      <c r="F23" s="129"/>
      <c r="G23" s="129"/>
      <c r="H23" s="129"/>
      <c r="I23" s="129"/>
      <c r="J23" s="129"/>
      <c r="K23" s="129"/>
      <c r="L23" s="129"/>
      <c r="M23" s="129"/>
      <c r="N23" s="129"/>
      <c r="O23" s="57"/>
      <c r="P23" s="57"/>
      <c r="Q23" s="57"/>
      <c r="R23" s="149" t="s">
        <v>65</v>
      </c>
      <c r="S23" s="129"/>
      <c r="T23" s="129"/>
      <c r="U23" s="129"/>
      <c r="V23" s="129"/>
      <c r="W23" s="129"/>
      <c r="X23" s="129"/>
      <c r="Y23" s="129"/>
      <c r="Z23" s="129"/>
    </row>
    <row r="24" spans="1:26" ht="12.75" customHeight="1" x14ac:dyDescent="0.3">
      <c r="A24" s="162" t="s">
        <v>67</v>
      </c>
      <c r="B24" s="129"/>
      <c r="C24" s="129"/>
      <c r="D24" s="93"/>
      <c r="E24" s="162" t="s">
        <v>100</v>
      </c>
      <c r="F24" s="129"/>
      <c r="G24" s="129"/>
      <c r="H24" s="129"/>
      <c r="I24" s="129"/>
      <c r="J24" s="129"/>
      <c r="K24" s="129"/>
      <c r="L24" s="129"/>
      <c r="M24" s="129"/>
      <c r="N24" s="129"/>
      <c r="O24" s="57"/>
      <c r="P24" s="57"/>
      <c r="Q24" s="57"/>
      <c r="R24" s="128" t="s">
        <v>101</v>
      </c>
      <c r="S24" s="129"/>
      <c r="T24" s="129"/>
      <c r="U24" s="129"/>
      <c r="V24" s="129"/>
      <c r="W24" s="129"/>
      <c r="X24" s="129"/>
      <c r="Y24" s="129"/>
      <c r="Z24" s="129"/>
    </row>
    <row r="25" spans="1:26" ht="17.25" customHeight="1" x14ac:dyDescent="0.3">
      <c r="A25" s="162" t="s">
        <v>68</v>
      </c>
      <c r="B25" s="129"/>
      <c r="C25" s="129"/>
      <c r="D25" s="93"/>
      <c r="E25" s="162" t="s">
        <v>102</v>
      </c>
      <c r="F25" s="129"/>
      <c r="G25" s="129"/>
      <c r="H25" s="129"/>
      <c r="I25" s="129"/>
      <c r="J25" s="129"/>
      <c r="K25" s="129"/>
      <c r="L25" s="129"/>
      <c r="M25" s="129"/>
      <c r="N25" s="129"/>
      <c r="O25" s="57"/>
      <c r="P25" s="57"/>
      <c r="Q25" s="57"/>
      <c r="R25" s="128" t="s">
        <v>102</v>
      </c>
      <c r="S25" s="129"/>
      <c r="T25" s="129"/>
      <c r="U25" s="129"/>
      <c r="V25" s="129"/>
      <c r="W25" s="129"/>
      <c r="X25" s="129"/>
      <c r="Y25" s="129"/>
      <c r="Z25" s="129"/>
    </row>
    <row r="26" spans="1:26" ht="17.2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17.25" customHeight="1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ht="17.25" customHeight="1" x14ac:dyDescent="0.2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17.25" customHeight="1" x14ac:dyDescent="0.2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ht="35.25" customHeight="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ht="35.25" customHeight="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35.25" customHeight="1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ht="35.25" customHeight="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35.25" customHeight="1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35.25" customHeight="1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ht="35.2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ht="35.25" customHeight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 ht="35.25" customHeigh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ht="35.25" customHeigh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35.25" customHeigh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spans="1:26" ht="35.25" customHeight="1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ht="35.25" customHeight="1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7">
    <mergeCell ref="A25:C25"/>
    <mergeCell ref="E25:N25"/>
    <mergeCell ref="R25:Z25"/>
    <mergeCell ref="E6:E7"/>
    <mergeCell ref="F6:F7"/>
    <mergeCell ref="B15:B18"/>
    <mergeCell ref="A21:C21"/>
    <mergeCell ref="E21:N21"/>
    <mergeCell ref="R21:Z21"/>
    <mergeCell ref="A23:C23"/>
    <mergeCell ref="E23:N23"/>
    <mergeCell ref="R23:Z23"/>
    <mergeCell ref="A24:C24"/>
    <mergeCell ref="E24:N24"/>
    <mergeCell ref="R24:Z24"/>
    <mergeCell ref="G6:G7"/>
    <mergeCell ref="H6:I6"/>
    <mergeCell ref="J6:K6"/>
    <mergeCell ref="M6:M7"/>
    <mergeCell ref="A2:Z2"/>
    <mergeCell ref="A3:Z3"/>
    <mergeCell ref="A4:Z4"/>
    <mergeCell ref="A6:A7"/>
    <mergeCell ref="B6:B7"/>
    <mergeCell ref="C6:C7"/>
    <mergeCell ref="D6:D7"/>
    <mergeCell ref="O6:Z6"/>
  </mergeCells>
  <printOptions horizontalCentered="1"/>
  <pageMargins left="0.51181102362204722" right="0.31496062992125984" top="0.55118110236220474" bottom="0.35433070866141736" header="0" footer="0"/>
  <pageSetup scale="8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1"/>
  <sheetViews>
    <sheetView topLeftCell="B1" workbookViewId="0"/>
  </sheetViews>
  <sheetFormatPr baseColWidth="10" defaultColWidth="14.42578125" defaultRowHeight="15" customHeight="1" x14ac:dyDescent="0.2"/>
  <cols>
    <col min="1" max="1" width="8.85546875" hidden="1" customWidth="1"/>
    <col min="2" max="2" width="39.140625" customWidth="1"/>
    <col min="3" max="3" width="25.85546875" customWidth="1"/>
    <col min="4" max="4" width="12.7109375" customWidth="1"/>
    <col min="5" max="5" width="12.42578125" customWidth="1"/>
    <col min="6" max="6" width="13.28515625" customWidth="1"/>
    <col min="7" max="7" width="10" customWidth="1"/>
    <col min="8" max="8" width="6.5703125" customWidth="1"/>
    <col min="9" max="9" width="5.7109375" customWidth="1"/>
    <col min="10" max="10" width="6.42578125" customWidth="1"/>
    <col min="11" max="11" width="7.7109375" customWidth="1"/>
    <col min="12" max="12" width="8" customWidth="1"/>
    <col min="13" max="13" width="11.7109375" customWidth="1"/>
    <col min="14" max="14" width="9" customWidth="1"/>
    <col min="15" max="18" width="4.28515625" hidden="1" customWidth="1"/>
    <col min="19" max="19" width="5" hidden="1" customWidth="1"/>
    <col min="20" max="26" width="4.28515625" hidden="1" customWidth="1"/>
  </cols>
  <sheetData>
    <row r="1" spans="1:26" ht="12.75" customHeight="1" x14ac:dyDescent="0.2"/>
    <row r="2" spans="1:26" ht="20.25" customHeight="1" x14ac:dyDescent="0.2">
      <c r="A2" s="157" t="s">
        <v>128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6"/>
    </row>
    <row r="3" spans="1:26" ht="18.75" customHeight="1" x14ac:dyDescent="0.2">
      <c r="A3" s="157" t="s">
        <v>129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6"/>
    </row>
    <row r="4" spans="1:26" ht="18.75" customHeight="1" x14ac:dyDescent="0.2">
      <c r="A4" s="157" t="s">
        <v>130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6"/>
    </row>
    <row r="5" spans="1:26" ht="9" customHeight="1" x14ac:dyDescent="0.2">
      <c r="A5" s="67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7"/>
      <c r="X5" s="67"/>
      <c r="Y5" s="67"/>
      <c r="Z5" s="67"/>
    </row>
    <row r="6" spans="1:26" ht="18" customHeight="1" x14ac:dyDescent="0.2">
      <c r="A6" s="138" t="s">
        <v>3</v>
      </c>
      <c r="B6" s="158" t="s">
        <v>4</v>
      </c>
      <c r="C6" s="156" t="s">
        <v>5</v>
      </c>
      <c r="D6" s="156" t="s">
        <v>6</v>
      </c>
      <c r="E6" s="156" t="s">
        <v>7</v>
      </c>
      <c r="F6" s="156" t="s">
        <v>8</v>
      </c>
      <c r="G6" s="156" t="s">
        <v>9</v>
      </c>
      <c r="H6" s="154" t="s">
        <v>17</v>
      </c>
      <c r="I6" s="155"/>
      <c r="J6" s="154" t="s">
        <v>9</v>
      </c>
      <c r="K6" s="155"/>
      <c r="L6" s="68" t="s">
        <v>24</v>
      </c>
      <c r="M6" s="156" t="s">
        <v>84</v>
      </c>
      <c r="N6" s="69" t="s">
        <v>85</v>
      </c>
      <c r="O6" s="159" t="s">
        <v>86</v>
      </c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1"/>
    </row>
    <row r="7" spans="1:26" ht="27.75" customHeight="1" x14ac:dyDescent="0.2">
      <c r="A7" s="140"/>
      <c r="B7" s="143"/>
      <c r="C7" s="125"/>
      <c r="D7" s="125"/>
      <c r="E7" s="125"/>
      <c r="F7" s="125"/>
      <c r="G7" s="125"/>
      <c r="H7" s="70" t="s">
        <v>23</v>
      </c>
      <c r="I7" s="70" t="s">
        <v>24</v>
      </c>
      <c r="J7" s="70" t="s">
        <v>23</v>
      </c>
      <c r="K7" s="70" t="s">
        <v>24</v>
      </c>
      <c r="L7" s="70" t="s">
        <v>87</v>
      </c>
      <c r="M7" s="125"/>
      <c r="N7" s="71" t="s">
        <v>87</v>
      </c>
      <c r="O7" s="72" t="s">
        <v>88</v>
      </c>
      <c r="P7" s="5" t="s">
        <v>89</v>
      </c>
      <c r="Q7" s="5" t="s">
        <v>90</v>
      </c>
      <c r="R7" s="5" t="s">
        <v>91</v>
      </c>
      <c r="S7" s="5" t="s">
        <v>92</v>
      </c>
      <c r="T7" s="5" t="s">
        <v>93</v>
      </c>
      <c r="U7" s="5" t="s">
        <v>94</v>
      </c>
      <c r="V7" s="5" t="s">
        <v>95</v>
      </c>
      <c r="W7" s="5" t="s">
        <v>96</v>
      </c>
      <c r="X7" s="5" t="s">
        <v>97</v>
      </c>
      <c r="Y7" s="5" t="s">
        <v>98</v>
      </c>
      <c r="Z7" s="5" t="s">
        <v>99</v>
      </c>
    </row>
    <row r="8" spans="1:26" ht="31.5" customHeight="1" x14ac:dyDescent="0.2">
      <c r="A8" s="8" t="s">
        <v>27</v>
      </c>
      <c r="B8" s="9" t="str">
        <f>ANUAL!B9</f>
        <v>Prestación de servicios integrales para la realización de Eventos, Congresos y Exposiciones</v>
      </c>
      <c r="C8" s="20" t="str">
        <f>ANUAL!C9</f>
        <v>Porcentaje del avance de eventos realizados respecto los proyectados en el ejercicio</v>
      </c>
      <c r="D8" s="11" t="str">
        <f>ANUAL!D9</f>
        <v xml:space="preserve">Mensual </v>
      </c>
      <c r="E8" s="11" t="str">
        <f>ANUAL!E9</f>
        <v xml:space="preserve">Eventos </v>
      </c>
      <c r="F8" s="73" t="s">
        <v>32</v>
      </c>
      <c r="G8" s="74">
        <f>ANUAL!G9</f>
        <v>517</v>
      </c>
      <c r="H8" s="75">
        <f>ANUAL!AB9</f>
        <v>80</v>
      </c>
      <c r="I8" s="75">
        <f>ANUAL!AC9</f>
        <v>84</v>
      </c>
      <c r="J8" s="74">
        <f>ANUAL!G9</f>
        <v>517</v>
      </c>
      <c r="K8" s="74">
        <f>ANUAL!K9+ANUAL!N9+ANUAL!Q9+ANUAL!T9+ANUAL!W9+ANUAL!Z9+ANUAL!AC9</f>
        <v>307</v>
      </c>
      <c r="L8" s="76">
        <f t="shared" ref="L8:L19" si="0">+K8/J8</f>
        <v>0.5938104448742747</v>
      </c>
      <c r="M8" s="74">
        <f t="shared" ref="M8:M18" si="1">+J8-K8</f>
        <v>210</v>
      </c>
      <c r="N8" s="77">
        <f t="shared" ref="N8:N10" si="2">+M8/J8</f>
        <v>0.40618955512572535</v>
      </c>
      <c r="O8" s="78">
        <v>9</v>
      </c>
      <c r="P8" s="79">
        <v>14</v>
      </c>
      <c r="Q8" s="79">
        <v>38</v>
      </c>
      <c r="R8" s="79">
        <v>38</v>
      </c>
      <c r="S8" s="79">
        <v>50</v>
      </c>
      <c r="T8" s="79">
        <v>51</v>
      </c>
      <c r="U8" s="79">
        <v>77</v>
      </c>
      <c r="V8" s="79">
        <v>29</v>
      </c>
      <c r="W8" s="79">
        <v>27</v>
      </c>
      <c r="X8" s="79">
        <v>46</v>
      </c>
      <c r="Y8" s="79">
        <v>38</v>
      </c>
      <c r="Z8" s="79">
        <v>43</v>
      </c>
    </row>
    <row r="9" spans="1:26" ht="35.25" customHeight="1" x14ac:dyDescent="0.2">
      <c r="A9" s="8" t="s">
        <v>33</v>
      </c>
      <c r="B9" s="9" t="str">
        <f>ANUAL!B10</f>
        <v>Incremento  en atracción de personas interesadas en las Actividades ofrecidas por el Orquidario.</v>
      </c>
      <c r="C9" s="20" t="str">
        <f>ANUAL!C10</f>
        <v>Porcentaje de personas que acuden a los servicios ofrecidos por el Orquidario</v>
      </c>
      <c r="D9" s="11" t="str">
        <f>ANUAL!D10</f>
        <v xml:space="preserve">Mensual </v>
      </c>
      <c r="E9" s="11" t="str">
        <f>ANUAL!E10</f>
        <v>Personas</v>
      </c>
      <c r="F9" s="73" t="s">
        <v>32</v>
      </c>
      <c r="G9" s="74">
        <f>ANUAL!G10</f>
        <v>6936</v>
      </c>
      <c r="H9" s="75">
        <f>ANUAL!AB10</f>
        <v>610</v>
      </c>
      <c r="I9" s="75">
        <f>ANUAL!AC10</f>
        <v>558</v>
      </c>
      <c r="J9" s="74">
        <f>ANUAL!G10</f>
        <v>6936</v>
      </c>
      <c r="K9" s="74">
        <f>ANUAL!K10+ANUAL!N10+ANUAL!Q10+ANUAL!T10+ANUAL!W10+ANUAL!Z10+ANUAL!AC10</f>
        <v>4684</v>
      </c>
      <c r="L9" s="76">
        <f t="shared" si="0"/>
        <v>0.67531718569780852</v>
      </c>
      <c r="M9" s="74">
        <f t="shared" si="1"/>
        <v>2252</v>
      </c>
      <c r="N9" s="77">
        <f t="shared" si="2"/>
        <v>0.32468281430219148</v>
      </c>
      <c r="O9" s="78">
        <f>678+45</f>
        <v>723</v>
      </c>
      <c r="P9" s="79">
        <f>754+45</f>
        <v>799</v>
      </c>
      <c r="Q9" s="79">
        <f>1243+45</f>
        <v>1288</v>
      </c>
      <c r="R9" s="79">
        <f>1256+45</f>
        <v>1301</v>
      </c>
      <c r="S9" s="79">
        <f>4876+45</f>
        <v>4921</v>
      </c>
      <c r="T9" s="79">
        <f>728+45</f>
        <v>773</v>
      </c>
      <c r="U9" s="79">
        <f>1231+45</f>
        <v>1276</v>
      </c>
      <c r="V9" s="79">
        <f>929+45</f>
        <v>974</v>
      </c>
      <c r="W9" s="79">
        <f>553+45</f>
        <v>598</v>
      </c>
      <c r="X9" s="79">
        <f>5024+45</f>
        <v>5069</v>
      </c>
      <c r="Y9" s="79">
        <f>477+45</f>
        <v>522</v>
      </c>
      <c r="Z9" s="79">
        <f>251+45</f>
        <v>296</v>
      </c>
    </row>
    <row r="10" spans="1:26" ht="31.5" customHeight="1" x14ac:dyDescent="0.2">
      <c r="A10" s="8" t="s">
        <v>33</v>
      </c>
      <c r="B10" s="9" t="str">
        <f>ANUAL!B11</f>
        <v>Incremento  en atracción de personas interesadas en las Actividades ofrecidas por el Planetario.</v>
      </c>
      <c r="C10" s="20" t="str">
        <f>ANUAL!C11</f>
        <v>Porcentaje de personas que acuden a los servicios ofrecidos por el Planetario</v>
      </c>
      <c r="D10" s="11" t="str">
        <f>ANUAL!D11</f>
        <v xml:space="preserve">Mensual </v>
      </c>
      <c r="E10" s="11" t="str">
        <f>ANUAL!E11</f>
        <v>Personas</v>
      </c>
      <c r="F10" s="73" t="s">
        <v>32</v>
      </c>
      <c r="G10" s="74">
        <f>ANUAL!G11</f>
        <v>29920</v>
      </c>
      <c r="H10" s="75">
        <f>ANUAL!AB11</f>
        <v>3700</v>
      </c>
      <c r="I10" s="75">
        <f>ANUAL!AC11</f>
        <v>0</v>
      </c>
      <c r="J10" s="74">
        <f>ANUAL!G11</f>
        <v>29920</v>
      </c>
      <c r="K10" s="74">
        <f>ANUAL!K11+ANUAL!N11+ANUAL!Q11+ANUAL!T11+ANUAL!W11+ANUAL!Z11+ANUAL!AC11</f>
        <v>22393</v>
      </c>
      <c r="L10" s="76">
        <f t="shared" si="0"/>
        <v>0.74842914438502672</v>
      </c>
      <c r="M10" s="74">
        <f t="shared" si="1"/>
        <v>7527</v>
      </c>
      <c r="N10" s="77">
        <f t="shared" si="2"/>
        <v>0.25157085561497328</v>
      </c>
      <c r="O10" s="80">
        <v>5489</v>
      </c>
      <c r="P10" s="27">
        <v>3642</v>
      </c>
      <c r="Q10" s="27">
        <v>6028</v>
      </c>
      <c r="R10" s="27">
        <v>5094</v>
      </c>
      <c r="S10" s="27">
        <v>5946</v>
      </c>
      <c r="T10" s="27">
        <v>5653</v>
      </c>
      <c r="U10" s="27">
        <v>6079</v>
      </c>
      <c r="V10" s="27">
        <v>4685</v>
      </c>
      <c r="W10" s="27">
        <v>2587</v>
      </c>
      <c r="X10" s="27">
        <v>2688</v>
      </c>
      <c r="Y10" s="27">
        <v>3642</v>
      </c>
      <c r="Z10" s="27">
        <v>3467</v>
      </c>
    </row>
    <row r="11" spans="1:26" ht="45.75" customHeight="1" x14ac:dyDescent="0.2">
      <c r="A11" s="8"/>
      <c r="B11" s="9" t="str">
        <f>ANUAL!B12</f>
        <v>Incorporación de tecnologias digitales en el domo del Planetario</v>
      </c>
      <c r="C11" s="20" t="str">
        <f>ANUAL!C12</f>
        <v>Inauguración de domo digital en el aniversario 50 del Planetario Lic, Felipe Rivera</v>
      </c>
      <c r="D11" s="11" t="str">
        <f>ANUAL!D12</f>
        <v>Anual</v>
      </c>
      <c r="E11" s="11" t="str">
        <f>ANUAL!E12</f>
        <v>Proyecto</v>
      </c>
      <c r="F11" s="73" t="s">
        <v>32</v>
      </c>
      <c r="G11" s="74">
        <f>ANUAL!G12</f>
        <v>1</v>
      </c>
      <c r="H11" s="75">
        <f>ANUAL!AB12</f>
        <v>1</v>
      </c>
      <c r="I11" s="75">
        <f>ANUAL!AC12</f>
        <v>1</v>
      </c>
      <c r="J11" s="74">
        <f>ANUAL!G13</f>
        <v>851</v>
      </c>
      <c r="K11" s="74">
        <f>ANUAL!K13+ANUAL!N13+ANUAL!Q13+ANUAL!T13+ANUAL!W13+ANUAL!Z13+ANUAL!AC13</f>
        <v>62</v>
      </c>
      <c r="L11" s="76">
        <f t="shared" si="0"/>
        <v>7.2855464159811992E-2</v>
      </c>
      <c r="M11" s="74">
        <f t="shared" si="1"/>
        <v>789</v>
      </c>
      <c r="N11" s="77"/>
      <c r="O11" s="78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</row>
    <row r="12" spans="1:26" ht="40.5" x14ac:dyDescent="0.2">
      <c r="A12" s="8" t="s">
        <v>33</v>
      </c>
      <c r="B12" s="9" t="str">
        <f>ANUAL!B13</f>
        <v>Incremento  en atracción de personas interesadas en las Actividades ofrecidas por el Departamento de Idiomas.</v>
      </c>
      <c r="C12" s="20" t="str">
        <f>ANUAL!C13</f>
        <v>Porcentaje de personas que acuden a los servicios ofrecidos por el Departamento de Idiomas</v>
      </c>
      <c r="D12" s="11" t="str">
        <f>ANUAL!D13</f>
        <v xml:space="preserve">Mensual </v>
      </c>
      <c r="E12" s="11" t="str">
        <f>ANUAL!E13</f>
        <v>Personas</v>
      </c>
      <c r="F12" s="73" t="s">
        <v>32</v>
      </c>
      <c r="G12" s="74">
        <f>ANUAL!G13</f>
        <v>851</v>
      </c>
      <c r="H12" s="75">
        <f>ANUAL!AB13</f>
        <v>0</v>
      </c>
      <c r="I12" s="75">
        <f>ANUAL!AC13</f>
        <v>-353</v>
      </c>
      <c r="J12" s="74">
        <f>ANUAL!G14</f>
        <v>12</v>
      </c>
      <c r="K12" s="74">
        <f>ANUAL!K14+ANUAL!N14+ANUAL!Q14+ANUAL!T14+ANUAL!W14+ANUAL!Z14+ANUAL!AC14</f>
        <v>7</v>
      </c>
      <c r="L12" s="76">
        <f t="shared" si="0"/>
        <v>0.58333333333333337</v>
      </c>
      <c r="M12" s="74">
        <f t="shared" si="1"/>
        <v>5</v>
      </c>
      <c r="N12" s="77">
        <f t="shared" ref="N12:N19" si="3">+M12/J12</f>
        <v>0.41666666666666669</v>
      </c>
      <c r="O12" s="78">
        <v>360</v>
      </c>
      <c r="P12" s="79">
        <v>0</v>
      </c>
      <c r="Q12" s="79">
        <v>0</v>
      </c>
      <c r="R12" s="79">
        <v>0</v>
      </c>
      <c r="S12" s="79">
        <v>0</v>
      </c>
      <c r="T12" s="79">
        <v>0</v>
      </c>
      <c r="U12" s="79">
        <v>0</v>
      </c>
      <c r="V12" s="79">
        <v>361</v>
      </c>
      <c r="W12" s="79">
        <v>0</v>
      </c>
      <c r="X12" s="79">
        <v>0</v>
      </c>
      <c r="Y12" s="79">
        <v>0</v>
      </c>
      <c r="Z12" s="79">
        <v>0</v>
      </c>
    </row>
    <row r="13" spans="1:26" ht="27" x14ac:dyDescent="0.2">
      <c r="A13" s="40"/>
      <c r="B13" s="9" t="str">
        <f>ANUAL!B14</f>
        <v>Conservación y Mantenimiento del Centro de Convenciones de Morelia</v>
      </c>
      <c r="C13" s="20" t="str">
        <f>ANUAL!C14</f>
        <v>Mantenimientos realizados</v>
      </c>
      <c r="D13" s="11" t="str">
        <f>ANUAL!D14</f>
        <v xml:space="preserve">Mensual </v>
      </c>
      <c r="E13" s="11" t="str">
        <f>ANUAL!E14</f>
        <v>Mantenimiento</v>
      </c>
      <c r="F13" s="73" t="s">
        <v>32</v>
      </c>
      <c r="G13" s="74">
        <f>ANUAL!G14</f>
        <v>12</v>
      </c>
      <c r="H13" s="75">
        <f>ANUAL!AB14</f>
        <v>1</v>
      </c>
      <c r="I13" s="75">
        <f>ANUAL!AC14</f>
        <v>1</v>
      </c>
      <c r="J13" s="74">
        <f>ANUAL!G15</f>
        <v>4</v>
      </c>
      <c r="K13" s="74">
        <f>ANUAL!K15+ANUAL!N15+ANUAL!Q15+ANUAL!T15+ANUAL!W15+ANUAL!Z15+ANUAL!AC15</f>
        <v>6</v>
      </c>
      <c r="L13" s="84">
        <f t="shared" si="0"/>
        <v>1.5</v>
      </c>
      <c r="M13" s="85">
        <f t="shared" si="1"/>
        <v>-2</v>
      </c>
      <c r="N13" s="86">
        <f t="shared" si="3"/>
        <v>-0.5</v>
      </c>
      <c r="O13" s="87"/>
      <c r="P13" s="88"/>
      <c r="Q13" s="88"/>
      <c r="R13" s="88"/>
      <c r="S13" s="88"/>
      <c r="T13" s="88"/>
      <c r="U13" s="88"/>
      <c r="V13" s="88"/>
      <c r="W13" s="88"/>
      <c r="X13" s="88"/>
      <c r="Y13" s="88"/>
      <c r="Z13" s="88"/>
    </row>
    <row r="14" spans="1:26" ht="40.5" x14ac:dyDescent="0.2">
      <c r="A14" s="40"/>
      <c r="B14" s="9" t="str">
        <f>ANUAL!B15</f>
        <v>PICNIC´S</v>
      </c>
      <c r="C14" s="20" t="str">
        <f>ANUAL!C15</f>
        <v>Porcentaje del avance de picnic´s realizados respecto a los proyectados en el ejercicio</v>
      </c>
      <c r="D14" s="11" t="str">
        <f>ANUAL!D15</f>
        <v>Anual</v>
      </c>
      <c r="E14" s="11" t="str">
        <f>ANUAL!E15</f>
        <v>Evento</v>
      </c>
      <c r="F14" s="73" t="s">
        <v>32</v>
      </c>
      <c r="G14" s="74">
        <f>ANUAL!G15</f>
        <v>4</v>
      </c>
      <c r="H14" s="75">
        <f>ANUAL!AB15</f>
        <v>0</v>
      </c>
      <c r="I14" s="75">
        <f>ANUAL!AC15</f>
        <v>0</v>
      </c>
      <c r="J14" s="74">
        <f>ANUAL!G16</f>
        <v>12</v>
      </c>
      <c r="K14" s="74">
        <f>ANUAL!K16+ANUAL!N16+ANUAL!Q16+ANUAL!T16+ANUAL!W16+ANUAL!Z16+ANUAL!AC16</f>
        <v>7</v>
      </c>
      <c r="L14" s="84">
        <f t="shared" si="0"/>
        <v>0.58333333333333337</v>
      </c>
      <c r="M14" s="85">
        <f t="shared" si="1"/>
        <v>5</v>
      </c>
      <c r="N14" s="86">
        <f t="shared" si="3"/>
        <v>0.41666666666666669</v>
      </c>
      <c r="O14" s="87"/>
      <c r="P14" s="88"/>
      <c r="Q14" s="88"/>
      <c r="R14" s="88"/>
      <c r="S14" s="88"/>
      <c r="T14" s="88"/>
      <c r="U14" s="88"/>
      <c r="V14" s="88"/>
      <c r="W14" s="88"/>
      <c r="X14" s="88"/>
      <c r="Y14" s="88"/>
      <c r="Z14" s="88"/>
    </row>
    <row r="15" spans="1:26" ht="27" x14ac:dyDescent="0.2">
      <c r="A15" s="40"/>
      <c r="B15" s="163" t="str">
        <f>ANUAL!B16</f>
        <v xml:space="preserve">Administración de Recursos </v>
      </c>
      <c r="C15" s="20" t="str">
        <f>ANUAL!C16</f>
        <v>Elaboración de Declaraciones de Impuestos</v>
      </c>
      <c r="D15" s="11" t="str">
        <f>ANUAL!D16</f>
        <v xml:space="preserve">Mensual </v>
      </c>
      <c r="E15" s="11" t="str">
        <f>ANUAL!E16</f>
        <v>Declaración</v>
      </c>
      <c r="F15" s="73" t="s">
        <v>32</v>
      </c>
      <c r="G15" s="74">
        <f>ANUAL!G16</f>
        <v>12</v>
      </c>
      <c r="H15" s="75">
        <f>ANUAL!AB16</f>
        <v>1</v>
      </c>
      <c r="I15" s="75">
        <f>ANUAL!AC16</f>
        <v>1</v>
      </c>
      <c r="J15" s="74">
        <f>ANUAL!G17</f>
        <v>12</v>
      </c>
      <c r="K15" s="74">
        <f>ANUAL!K17+ANUAL!N17+ANUAL!Q17+ANUAL!T17+ANUAL!W17+ANUAL!Z17+ANUAL!AC17</f>
        <v>7</v>
      </c>
      <c r="L15" s="84">
        <f t="shared" si="0"/>
        <v>0.58333333333333337</v>
      </c>
      <c r="M15" s="85">
        <f t="shared" si="1"/>
        <v>5</v>
      </c>
      <c r="N15" s="86">
        <f t="shared" si="3"/>
        <v>0.41666666666666669</v>
      </c>
      <c r="O15" s="87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</row>
    <row r="16" spans="1:26" ht="16.5" x14ac:dyDescent="0.2">
      <c r="A16" s="40"/>
      <c r="B16" s="142"/>
      <c r="C16" s="20" t="str">
        <f>ANUAL!C17</f>
        <v>Elaboración de Estados Financieros</v>
      </c>
      <c r="D16" s="11" t="str">
        <f>ANUAL!D17</f>
        <v xml:space="preserve">Mensual </v>
      </c>
      <c r="E16" s="11" t="str">
        <f>ANUAL!E17</f>
        <v>Informe</v>
      </c>
      <c r="F16" s="73" t="s">
        <v>32</v>
      </c>
      <c r="G16" s="74">
        <f>ANUAL!G17</f>
        <v>12</v>
      </c>
      <c r="H16" s="75">
        <f>ANUAL!AB17</f>
        <v>1</v>
      </c>
      <c r="I16" s="75">
        <f>ANUAL!AC17</f>
        <v>1</v>
      </c>
      <c r="J16" s="74">
        <f>ANUAL!G18</f>
        <v>25</v>
      </c>
      <c r="K16" s="74">
        <f>ANUAL!K18+ANUAL!N18+ANUAL!Q18+ANUAL!T18+ANUAL!W18+ANUAL!Z18+ANUAL!AC18</f>
        <v>14</v>
      </c>
      <c r="L16" s="84">
        <f t="shared" si="0"/>
        <v>0.56000000000000005</v>
      </c>
      <c r="M16" s="85">
        <f t="shared" si="1"/>
        <v>11</v>
      </c>
      <c r="N16" s="86">
        <f t="shared" si="3"/>
        <v>0.44</v>
      </c>
      <c r="O16" s="87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</row>
    <row r="17" spans="1:26" ht="27" x14ac:dyDescent="0.2">
      <c r="A17" s="40"/>
      <c r="B17" s="142"/>
      <c r="C17" s="20" t="str">
        <f>ANUAL!C18</f>
        <v>Elaboración de Nóminas y timbrado ante SHCP</v>
      </c>
      <c r="D17" s="11" t="str">
        <f>ANUAL!D18</f>
        <v xml:space="preserve">Mensual </v>
      </c>
      <c r="E17" s="11" t="str">
        <f>ANUAL!E18</f>
        <v>Nómina</v>
      </c>
      <c r="F17" s="73" t="s">
        <v>32</v>
      </c>
      <c r="G17" s="74">
        <f>ANUAL!G18</f>
        <v>25</v>
      </c>
      <c r="H17" s="75">
        <f>ANUAL!AB18</f>
        <v>2</v>
      </c>
      <c r="I17" s="75">
        <f>ANUAL!AC18</f>
        <v>2</v>
      </c>
      <c r="J17" s="105">
        <f>ANUAL!G19</f>
        <v>12</v>
      </c>
      <c r="K17" s="105">
        <f>ANUAL!K19+ANUAL!N19+ANUAL!Q19+ANUAL!T19+ANUAL!W19+ANUAL!Z19+ANUAL!AC19</f>
        <v>7</v>
      </c>
      <c r="L17" s="90">
        <f t="shared" si="0"/>
        <v>0.58333333333333337</v>
      </c>
      <c r="M17" s="91">
        <f t="shared" si="1"/>
        <v>5</v>
      </c>
      <c r="N17" s="92">
        <f t="shared" si="3"/>
        <v>0.41666666666666669</v>
      </c>
      <c r="O17" s="87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</row>
    <row r="18" spans="1:26" ht="27" x14ac:dyDescent="0.25">
      <c r="A18" s="48"/>
      <c r="B18" s="143"/>
      <c r="C18" s="114" t="s">
        <v>59</v>
      </c>
      <c r="D18" s="115" t="s">
        <v>30</v>
      </c>
      <c r="E18" s="115" t="s">
        <v>60</v>
      </c>
      <c r="F18" s="73" t="s">
        <v>32</v>
      </c>
      <c r="G18" s="74">
        <f>ANUAL!G19</f>
        <v>12</v>
      </c>
      <c r="H18" s="75">
        <f>ANUAL!AB19</f>
        <v>1</v>
      </c>
      <c r="I18" s="75">
        <f>ANUAL!AC19</f>
        <v>1</v>
      </c>
      <c r="J18" s="74">
        <f>ANUAL!G19</f>
        <v>12</v>
      </c>
      <c r="K18" s="74">
        <f>ANUAL!K19+ANUAL!N19+ANUAL!Q19+ANUAL!T19+ANUAL!W19+ANUAL!Z19</f>
        <v>6</v>
      </c>
      <c r="L18" s="90">
        <f t="shared" si="0"/>
        <v>0.5</v>
      </c>
      <c r="M18" s="74">
        <f t="shared" si="1"/>
        <v>6</v>
      </c>
      <c r="N18" s="92">
        <f t="shared" si="3"/>
        <v>0.5</v>
      </c>
      <c r="O18" s="98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</row>
    <row r="19" spans="1:26" ht="16.5" x14ac:dyDescent="0.3">
      <c r="A19" s="48"/>
      <c r="B19" s="93"/>
      <c r="C19" s="93"/>
      <c r="D19" s="93"/>
      <c r="E19" s="93"/>
      <c r="F19" s="93"/>
      <c r="G19" s="106">
        <f>SUM(G8:G12)</f>
        <v>38225</v>
      </c>
      <c r="H19" s="94">
        <f t="shared" ref="H19:K19" si="4">SUM(H8:H18)</f>
        <v>4397</v>
      </c>
      <c r="I19" s="94">
        <f t="shared" si="4"/>
        <v>296</v>
      </c>
      <c r="J19" s="94">
        <f t="shared" si="4"/>
        <v>38313</v>
      </c>
      <c r="K19" s="94">
        <f t="shared" si="4"/>
        <v>27500</v>
      </c>
      <c r="L19" s="96">
        <f t="shared" si="0"/>
        <v>0.71777203560149294</v>
      </c>
      <c r="M19" s="95">
        <f>SUM(M8:M18)</f>
        <v>10813</v>
      </c>
      <c r="N19" s="97">
        <f t="shared" si="3"/>
        <v>0.28222796439850706</v>
      </c>
      <c r="O19" s="98">
        <f t="shared" ref="O19:Z19" si="5">SUM(O8:O12)</f>
        <v>6581</v>
      </c>
      <c r="P19" s="99">
        <f t="shared" si="5"/>
        <v>4455</v>
      </c>
      <c r="Q19" s="99">
        <f t="shared" si="5"/>
        <v>7354</v>
      </c>
      <c r="R19" s="99">
        <f t="shared" si="5"/>
        <v>6433</v>
      </c>
      <c r="S19" s="99">
        <f t="shared" si="5"/>
        <v>10917</v>
      </c>
      <c r="T19" s="99">
        <f t="shared" si="5"/>
        <v>6477</v>
      </c>
      <c r="U19" s="99">
        <f t="shared" si="5"/>
        <v>7432</v>
      </c>
      <c r="V19" s="99">
        <f t="shared" si="5"/>
        <v>6049</v>
      </c>
      <c r="W19" s="99">
        <f t="shared" si="5"/>
        <v>3212</v>
      </c>
      <c r="X19" s="99">
        <f t="shared" si="5"/>
        <v>7803</v>
      </c>
      <c r="Y19" s="99">
        <f t="shared" si="5"/>
        <v>4202</v>
      </c>
      <c r="Z19" s="99">
        <f t="shared" si="5"/>
        <v>3806</v>
      </c>
    </row>
    <row r="20" spans="1:26" ht="17.25" customHeight="1" x14ac:dyDescent="0.2">
      <c r="A20" s="57"/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</row>
    <row r="21" spans="1:26" ht="20.25" customHeight="1" x14ac:dyDescent="0.3">
      <c r="A21" s="164" t="s">
        <v>62</v>
      </c>
      <c r="B21" s="129"/>
      <c r="C21" s="129"/>
      <c r="D21" s="93"/>
      <c r="E21" s="162" t="s">
        <v>63</v>
      </c>
      <c r="F21" s="129"/>
      <c r="G21" s="129"/>
      <c r="H21" s="129"/>
      <c r="I21" s="129"/>
      <c r="J21" s="129"/>
      <c r="K21" s="129"/>
      <c r="L21" s="129"/>
      <c r="M21" s="129"/>
      <c r="N21" s="129"/>
      <c r="O21" s="57"/>
      <c r="P21" s="57"/>
      <c r="Q21" s="57"/>
      <c r="R21" s="128" t="s">
        <v>63</v>
      </c>
      <c r="S21" s="129"/>
      <c r="T21" s="129"/>
      <c r="U21" s="129"/>
      <c r="V21" s="129"/>
      <c r="W21" s="129"/>
      <c r="X21" s="129"/>
      <c r="Y21" s="129"/>
      <c r="Z21" s="129"/>
    </row>
    <row r="22" spans="1:26" ht="20.25" customHeight="1" x14ac:dyDescent="0.3">
      <c r="A22" s="100"/>
      <c r="B22" s="101"/>
      <c r="C22" s="101"/>
      <c r="D22" s="93"/>
      <c r="E22" s="102"/>
      <c r="F22" s="102"/>
      <c r="G22" s="102"/>
      <c r="H22" s="102"/>
      <c r="I22" s="103"/>
      <c r="J22" s="102"/>
      <c r="K22" s="102"/>
      <c r="L22" s="102"/>
      <c r="M22" s="102"/>
      <c r="N22" s="57"/>
      <c r="O22" s="57"/>
      <c r="P22" s="57"/>
      <c r="Q22" s="57"/>
      <c r="R22" s="61"/>
      <c r="S22" s="61"/>
      <c r="T22" s="61"/>
      <c r="U22" s="61"/>
      <c r="V22" s="62"/>
      <c r="W22" s="61"/>
      <c r="X22" s="61"/>
      <c r="Y22" s="61"/>
      <c r="Z22" s="61"/>
    </row>
    <row r="23" spans="1:26" ht="12.75" customHeight="1" x14ac:dyDescent="0.3">
      <c r="A23" s="165" t="s">
        <v>64</v>
      </c>
      <c r="B23" s="129"/>
      <c r="C23" s="129"/>
      <c r="D23" s="93"/>
      <c r="E23" s="165" t="s">
        <v>65</v>
      </c>
      <c r="F23" s="129"/>
      <c r="G23" s="129"/>
      <c r="H23" s="129"/>
      <c r="I23" s="129"/>
      <c r="J23" s="129"/>
      <c r="K23" s="129"/>
      <c r="L23" s="129"/>
      <c r="M23" s="129"/>
      <c r="N23" s="129"/>
      <c r="O23" s="57"/>
      <c r="P23" s="57"/>
      <c r="Q23" s="57"/>
      <c r="R23" s="149" t="s">
        <v>65</v>
      </c>
      <c r="S23" s="129"/>
      <c r="T23" s="129"/>
      <c r="U23" s="129"/>
      <c r="V23" s="129"/>
      <c r="W23" s="129"/>
      <c r="X23" s="129"/>
      <c r="Y23" s="129"/>
      <c r="Z23" s="129"/>
    </row>
    <row r="24" spans="1:26" ht="12.75" customHeight="1" x14ac:dyDescent="0.3">
      <c r="A24" s="162" t="s">
        <v>67</v>
      </c>
      <c r="B24" s="129"/>
      <c r="C24" s="129"/>
      <c r="D24" s="93"/>
      <c r="E24" s="162" t="s">
        <v>100</v>
      </c>
      <c r="F24" s="129"/>
      <c r="G24" s="129"/>
      <c r="H24" s="129"/>
      <c r="I24" s="129"/>
      <c r="J24" s="129"/>
      <c r="K24" s="129"/>
      <c r="L24" s="129"/>
      <c r="M24" s="129"/>
      <c r="N24" s="129"/>
      <c r="O24" s="57"/>
      <c r="P24" s="57"/>
      <c r="Q24" s="57"/>
      <c r="R24" s="128" t="s">
        <v>101</v>
      </c>
      <c r="S24" s="129"/>
      <c r="T24" s="129"/>
      <c r="U24" s="129"/>
      <c r="V24" s="129"/>
      <c r="W24" s="129"/>
      <c r="X24" s="129"/>
      <c r="Y24" s="129"/>
      <c r="Z24" s="129"/>
    </row>
    <row r="25" spans="1:26" ht="17.25" customHeight="1" x14ac:dyDescent="0.3">
      <c r="A25" s="162" t="s">
        <v>68</v>
      </c>
      <c r="B25" s="129"/>
      <c r="C25" s="129"/>
      <c r="D25" s="93"/>
      <c r="E25" s="162" t="s">
        <v>102</v>
      </c>
      <c r="F25" s="129"/>
      <c r="G25" s="129"/>
      <c r="H25" s="129"/>
      <c r="I25" s="129"/>
      <c r="J25" s="129"/>
      <c r="K25" s="129"/>
      <c r="L25" s="129"/>
      <c r="M25" s="129"/>
      <c r="N25" s="129"/>
      <c r="O25" s="57"/>
      <c r="P25" s="57"/>
      <c r="Q25" s="57"/>
      <c r="R25" s="128" t="s">
        <v>102</v>
      </c>
      <c r="S25" s="129"/>
      <c r="T25" s="129"/>
      <c r="U25" s="129"/>
      <c r="V25" s="129"/>
      <c r="W25" s="129"/>
      <c r="X25" s="129"/>
      <c r="Y25" s="129"/>
      <c r="Z25" s="129"/>
    </row>
    <row r="26" spans="1:26" ht="17.25" customHeight="1" x14ac:dyDescent="0.2">
      <c r="A26" s="57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</row>
    <row r="27" spans="1:26" ht="17.25" customHeight="1" x14ac:dyDescent="0.2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</row>
    <row r="28" spans="1:26" ht="17.25" customHeight="1" x14ac:dyDescent="0.2">
      <c r="A28" s="57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</row>
    <row r="29" spans="1:26" ht="17.25" customHeight="1" x14ac:dyDescent="0.2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</row>
    <row r="30" spans="1:26" ht="35.25" customHeight="1" x14ac:dyDescent="0.2">
      <c r="A30" s="57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</row>
    <row r="31" spans="1:26" ht="35.25" customHeight="1" x14ac:dyDescent="0.2">
      <c r="A31" s="57"/>
      <c r="B31" s="57"/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</row>
    <row r="32" spans="1:26" ht="35.25" customHeight="1" x14ac:dyDescent="0.2">
      <c r="A32" s="57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</row>
    <row r="33" spans="1:26" ht="35.25" customHeight="1" x14ac:dyDescent="0.2">
      <c r="A33" s="57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</row>
    <row r="34" spans="1:26" ht="35.25" customHeight="1" x14ac:dyDescent="0.2">
      <c r="A34" s="57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</row>
    <row r="35" spans="1:26" ht="35.25" customHeight="1" x14ac:dyDescent="0.2">
      <c r="A35" s="57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</row>
    <row r="36" spans="1:26" ht="35.25" customHeight="1" x14ac:dyDescent="0.2">
      <c r="A36" s="57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</row>
    <row r="37" spans="1:26" ht="35.25" customHeight="1" x14ac:dyDescent="0.2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</row>
    <row r="38" spans="1:26" ht="35.25" customHeight="1" x14ac:dyDescent="0.2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</row>
    <row r="39" spans="1:26" ht="35.25" customHeight="1" x14ac:dyDescent="0.2">
      <c r="A39" s="57"/>
      <c r="B39" s="57"/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</row>
    <row r="40" spans="1:26" ht="35.25" customHeight="1" x14ac:dyDescent="0.2">
      <c r="A40" s="57"/>
      <c r="B40" s="57"/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</row>
    <row r="41" spans="1:26" ht="35.25" customHeight="1" x14ac:dyDescent="0.2">
      <c r="A41" s="57"/>
      <c r="B41" s="57"/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</row>
    <row r="42" spans="1:26" ht="35.25" customHeight="1" x14ac:dyDescent="0.2">
      <c r="A42" s="57"/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</row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</sheetData>
  <mergeCells count="27">
    <mergeCell ref="A25:C25"/>
    <mergeCell ref="E25:N25"/>
    <mergeCell ref="R25:Z25"/>
    <mergeCell ref="E6:E7"/>
    <mergeCell ref="F6:F7"/>
    <mergeCell ref="B15:B18"/>
    <mergeCell ref="A21:C21"/>
    <mergeCell ref="E21:N21"/>
    <mergeCell ref="R21:Z21"/>
    <mergeCell ref="A23:C23"/>
    <mergeCell ref="E23:N23"/>
    <mergeCell ref="R23:Z23"/>
    <mergeCell ref="A24:C24"/>
    <mergeCell ref="E24:N24"/>
    <mergeCell ref="R24:Z24"/>
    <mergeCell ref="G6:G7"/>
    <mergeCell ref="H6:I6"/>
    <mergeCell ref="J6:K6"/>
    <mergeCell ref="M6:M7"/>
    <mergeCell ref="A2:Z2"/>
    <mergeCell ref="A3:Z3"/>
    <mergeCell ref="A4:Z4"/>
    <mergeCell ref="A6:A7"/>
    <mergeCell ref="B6:B7"/>
    <mergeCell ref="C6:C7"/>
    <mergeCell ref="D6:D7"/>
    <mergeCell ref="O6:Z6"/>
  </mergeCells>
  <printOptions horizontalCentered="1"/>
  <pageMargins left="0.51181102362204722" right="0.31496062992125984" top="0.55118110236220474" bottom="0.35433070866141736" header="0" footer="0"/>
  <pageSetup scale="8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ANUAL</vt:lpstr>
      <vt:lpstr>Ene</vt:lpstr>
      <vt:lpstr>Feb</vt:lpstr>
      <vt:lpstr>Mar</vt:lpstr>
      <vt:lpstr>Abr</vt:lpstr>
      <vt:lpstr>May</vt:lpstr>
      <vt:lpstr>acumulado de May</vt:lpstr>
      <vt:lpstr>Jun</vt:lpstr>
      <vt:lpstr>Jul</vt:lpstr>
      <vt:lpstr>Ago</vt:lpstr>
      <vt:lpstr>Sep</vt:lpstr>
      <vt:lpstr>Oct</vt:lpstr>
      <vt:lpstr>Nov</vt:lpstr>
      <vt:lpstr>Dic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Delegacion</dc:creator>
  <cp:lastModifiedBy>edgardavidgc@gmail.com</cp:lastModifiedBy>
  <cp:lastPrinted>2026-02-05T19:27:09Z</cp:lastPrinted>
  <dcterms:created xsi:type="dcterms:W3CDTF">2026-02-06T17:46:28Z</dcterms:created>
  <dcterms:modified xsi:type="dcterms:W3CDTF">2026-02-06T17:46:28Z</dcterms:modified>
</cp:coreProperties>
</file>